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 activeTab="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  <sheet name="Sheet1" sheetId="12" r:id="rId12"/>
  </sheets>
  <definedNames>
    <definedName name="_xlnm._FilterDatabase" localSheetId="3" hidden="1">表3.一般公共预算基本支出表!$A$5:$E$120</definedName>
    <definedName name="_xlnm.Print_Titles" localSheetId="10">表10.政府采购预算表!$1:$9</definedName>
    <definedName name="_xlnm.Print_Titles" localSheetId="3">表3.一般公共预算基本支出表!$1:$7</definedName>
    <definedName name="_xlnm.Print_Titles" localSheetId="5">表5.部门收支总表!$1:$5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<sst xmlns="http://schemas.openxmlformats.org/spreadsheetml/2006/main" count="823" uniqueCount="375">
  <si>
    <t>鹿寨县鹿寨镇中心校
2021年部门（单位）预算报表</t>
  </si>
  <si>
    <t>　　　　　　单位负责人：陈贵生</t>
  </si>
  <si>
    <t>　　　　　　编　报　人：苏芳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</si>
  <si>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</si>
  <si>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</si>
  <si>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</si>
  <si>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</si>
  <si>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</si>
  <si>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</si>
  <si>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</si>
  <si>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</si>
  <si>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</si>
  <si>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</si>
  <si>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</si>
  <si>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</si>
  <si>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</si>
  <si>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</si>
  <si>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</si>
  <si>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</si>
  <si>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</si>
  <si>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</si>
  <si>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</si>
  <si>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</si>
  <si>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</si>
  <si>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</si>
  <si>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</si>
  <si>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</si>
  <si>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</si>
  <si>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</si>
  <si>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</si>
  <si>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</si>
  <si>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</si>
  <si>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</si>
  <si>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</si>
  <si>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</si>
  <si>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</si>
  <si>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</si>
  <si>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</si>
  <si>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</si>
  <si>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</si>
  <si>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</si>
  <si>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</si>
  <si>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</si>
  <si>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</si>
  <si>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</si>
  <si>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</si>
  <si>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</si>
  <si>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</si>
  <si>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</si>
  <si>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</si>
  <si>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</si>
  <si>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</si>
  <si>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</si>
  <si>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</si>
  <si>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</si>
  <si>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</si>
  <si>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</si>
  <si>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</si>
  <si>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</si>
  <si>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</si>
  <si>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</si>
  <si>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</si>
  <si>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</si>
  <si>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</si>
  <si>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</si>
  <si>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</si>
  <si>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</si>
  <si>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</si>
  <si>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</si>
  <si>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</si>
  <si>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</si>
  <si>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</si>
  <si>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</si>
  <si>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</si>
  <si>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</si>
  <si>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</si>
  <si>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</si>
  <si>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</si>
  <si>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</si>
  <si>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</si>
  <si>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</si>
  <si>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</si>
  <si>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 xml:space="preserve">  401017</t>
  </si>
  <si>
    <t xml:space="preserve">  鹿寨县鹿寨镇中心校</t>
  </si>
  <si>
    <t>205</t>
  </si>
  <si>
    <t>02</t>
  </si>
  <si>
    <t>01</t>
  </si>
  <si>
    <t xml:space="preserve">          </t>
  </si>
  <si>
    <t xml:space="preserve">    学前教育</t>
  </si>
  <si>
    <t xml:space="preserve">    小学教育</t>
  </si>
  <si>
    <t>09</t>
  </si>
  <si>
    <t>99</t>
  </si>
  <si>
    <t xml:space="preserve">    其他教育费附加安排的支出</t>
  </si>
  <si>
    <t>208</t>
  </si>
  <si>
    <t>05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</si>
  <si>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</si>
  <si>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</si>
  <si>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</si>
  <si>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</si>
  <si>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</si>
  <si>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</si>
  <si>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行政单位医疗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</si>
  <si>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</si>
  <si>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</si>
  <si>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</si>
  <si>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</si>
  <si>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</si>
  <si>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</si>
  <si>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</si>
  <si>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</si>
  <si>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学前教育</t>
  </si>
  <si>
    <t>301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</si>
  <si>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</si>
  <si>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</si>
  <si>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</si>
  <si>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</si>
  <si>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</si>
  <si>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</si>
  <si>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</si>
  <si>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</si>
  <si>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</si>
  <si>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</si>
  <si>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</si>
  <si>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</si>
  <si>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</si>
  <si>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</si>
  <si>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</si>
  <si>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</si>
  <si>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</si>
  <si>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</si>
  <si>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</si>
  <si>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</si>
  <si>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</si>
  <si>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</si>
  <si>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</si>
  <si>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</si>
  <si>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</si>
  <si>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</si>
  <si>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</si>
  <si>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</si>
  <si>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</si>
  <si>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</si>
  <si>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</si>
  <si>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</si>
  <si>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</si>
  <si>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</si>
  <si>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</si>
  <si>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</si>
  <si>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</si>
  <si>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</si>
  <si>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</si>
  <si>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</si>
  <si>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</si>
  <si>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</si>
  <si>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</si>
  <si>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</si>
  <si>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</si>
  <si>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</si>
  <si>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</si>
  <si>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</si>
  <si>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</si>
  <si>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</si>
  <si>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维修（护）费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</si>
  <si>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</si>
  <si>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</si>
  <si>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</si>
  <si>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</si>
  <si>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</si>
  <si>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</si>
  <si>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</si>
  <si>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</si>
  <si>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</si>
  <si>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</si>
  <si>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</si>
  <si>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</si>
  <si>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</si>
  <si>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</si>
  <si>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</si>
  <si>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</si>
  <si>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</si>
  <si>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</si>
  <si>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</si>
  <si>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</si>
  <si>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</si>
  <si>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</si>
  <si>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</si>
  <si>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</si>
  <si>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</si>
  <si>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</si>
  <si>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</si>
  <si>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</si>
  <si>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</si>
  <si>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</si>
  <si>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</t>
  </si>
  <si>
    <t>30301</t>
  </si>
  <si>
    <t>离休费</t>
  </si>
  <si>
    <t>30302</t>
  </si>
  <si>
    <t>退休费</t>
  </si>
  <si>
    <t>30303</t>
  </si>
  <si>
    <t>退职（役）费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</si>
  <si>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</si>
  <si>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</si>
  <si>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</si>
  <si>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</si>
  <si>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</si>
  <si>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</si>
  <si>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</si>
  <si>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</si>
  <si>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</si>
  <si>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</si>
  <si>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</si>
  <si>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</si>
  <si>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</si>
  <si>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</si>
  <si>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30311</t>
  </si>
  <si>
    <t>代缴社会保险费</t>
  </si>
  <si>
    <t>30399</t>
  </si>
  <si>
    <t>其他对个人和家庭的补助</t>
  </si>
  <si>
    <t>小学教育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</si>
  <si>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</si>
  <si>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</si>
  <si>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</si>
  <si>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</si>
  <si>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</si>
  <si>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</si>
  <si>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</si>
  <si>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</si>
  <si>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</si>
  <si>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</si>
  <si>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</si>
  <si>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</si>
  <si>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</si>
  <si>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</si>
  <si>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</si>
  <si>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</si>
  <si>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</si>
  <si>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</si>
  <si>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</si>
  <si>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</si>
  <si>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</si>
  <si>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</si>
  <si>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</si>
  <si>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</si>
  <si>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</si>
  <si>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</si>
  <si>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</si>
  <si>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</si>
  <si>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</si>
  <si>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</si>
  <si>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</si>
  <si>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</si>
  <si>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</si>
  <si>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</si>
  <si>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</si>
  <si>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</si>
  <si>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</si>
  <si>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</si>
  <si>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</si>
  <si>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</si>
  <si>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</si>
  <si>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</si>
  <si>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</si>
  <si>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</si>
  <si>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</si>
  <si>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</si>
  <si>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</si>
  <si>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</si>
  <si>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</si>
  <si>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</si>
  <si>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</si>
  <si>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</si>
  <si>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</si>
  <si>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</si>
  <si>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</si>
  <si>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</si>
  <si>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</si>
  <si>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</si>
  <si>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</si>
  <si>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</si>
  <si>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</si>
  <si>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</si>
  <si>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</si>
  <si>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</si>
  <si>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</si>
  <si>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</si>
  <si>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</si>
  <si>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</si>
  <si>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</si>
  <si>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</si>
  <si>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</si>
  <si>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</si>
  <si>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</si>
  <si>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</si>
  <si>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</si>
  <si>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</si>
  <si>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</si>
  <si>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</si>
  <si>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</si>
  <si>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</si>
  <si>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</si>
  <si>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</si>
  <si>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</si>
  <si>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</si>
  <si>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</si>
  <si>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</si>
  <si>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</si>
  <si>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</si>
  <si>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</si>
  <si>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</si>
  <si>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</si>
  <si>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</si>
  <si>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</si>
  <si>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</si>
  <si>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</si>
  <si>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</si>
  <si>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</si>
  <si>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</si>
  <si>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</si>
  <si>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</si>
  <si>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</si>
  <si>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</si>
  <si>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</si>
  <si>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</si>
  <si>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</si>
  <si>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</si>
  <si>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</si>
  <si>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</si>
  <si>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</si>
  <si>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</si>
  <si>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</si>
  <si>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</si>
  <si>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</si>
  <si>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</si>
  <si>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</si>
  <si>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</si>
  <si>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</si>
  <si>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</si>
  <si>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</si>
  <si>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</si>
  <si>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</si>
  <si>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</si>
  <si>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</si>
  <si>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401017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</si>
  <si>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</si>
  <si>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</si>
  <si>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</si>
  <si>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</si>
  <si>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</si>
  <si>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</si>
  <si>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</si>
  <si>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</si>
  <si>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</si>
  <si>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</si>
  <si>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</si>
  <si>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</si>
  <si>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</si>
  <si>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</si>
  <si>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</si>
  <si>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</si>
  <si>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</si>
  <si>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</si>
  <si>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</si>
  <si>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</si>
  <si>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</si>
  <si>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</si>
  <si>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</si>
  <si>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</si>
  <si>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</si>
  <si>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</si>
  <si>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办公设备购置</t>
  </si>
  <si>
    <t>打印设备</t>
  </si>
  <si>
    <t>便携式计算机</t>
  </si>
  <si>
    <t>办公家具</t>
  </si>
  <si>
    <t>台式计算机</t>
  </si>
  <si>
    <t>显示器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</si>
</sst>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0"/>
    <numFmt numFmtId="177" formatCode=";;"/>
    <numFmt numFmtId="178" formatCode="0.00_);[Red]\(0.00\)"/>
    <numFmt numFmtId="179" formatCode="0_ "/>
    <numFmt numFmtId="180" formatCode="0.00_ "/>
  </numFmts>
  <fonts count="3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0"/>
      <color indexed="8"/>
      <name val="宋体"/>
      <charset val="134"/>
      <scheme val="minor"/>
    </font>
    <font>
      <sz val="10"/>
      <name val="SimSun"/>
      <charset val="134"/>
    </font>
    <font>
      <sz val="11"/>
      <name val="SimSun"/>
      <charset val="134"/>
    </font>
    <font>
      <sz val="10"/>
      <name val="宋体"/>
      <charset val="134"/>
    </font>
    <font>
      <b/>
      <sz val="11"/>
      <name val="SimSun"/>
      <charset val="134"/>
    </font>
    <font>
      <sz val="9"/>
      <color rgb="FFFF0000"/>
      <name val="SimSun"/>
      <charset val="134"/>
    </font>
    <font>
      <b/>
      <sz val="9"/>
      <name val="SimSun"/>
      <charset val="134"/>
    </font>
    <font>
      <sz val="9"/>
      <color rgb="FFFF000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38"/>
      <name val="SimSun"/>
      <charset val="134"/>
    </font>
    <font>
      <sz val="18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6" fillId="6" borderId="11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1" fillId="15" borderId="13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4" borderId="12" applyNumberFormat="0" applyAlignment="0" applyProtection="0">
      <alignment vertical="center"/>
    </xf>
    <xf numFmtId="0" fontId="32" fillId="14" borderId="11" applyNumberFormat="0" applyAlignment="0" applyProtection="0">
      <alignment vertical="center"/>
    </xf>
    <xf numFmtId="0" fontId="34" fillId="19" borderId="14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" fontId="3" fillId="0" borderId="2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177" fontId="3" fillId="0" borderId="5" xfId="0" applyNumberFormat="1" applyFont="1" applyFill="1" applyBorder="1" applyAlignment="1" applyProtection="1">
      <alignment horizontal="left" vertical="center" wrapText="1"/>
    </xf>
    <xf numFmtId="4" fontId="3" fillId="0" borderId="3" xfId="0" applyNumberFormat="1" applyFont="1" applyFill="1" applyBorder="1" applyAlignment="1" applyProtection="1">
      <alignment horizontal="right" vertical="center"/>
    </xf>
    <xf numFmtId="178" fontId="3" fillId="0" borderId="2" xfId="0" applyNumberFormat="1" applyFont="1" applyFill="1" applyBorder="1" applyAlignment="1" applyProtection="1">
      <alignment horizontal="right" vertical="center"/>
    </xf>
    <xf numFmtId="178" fontId="4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4" fillId="0" borderId="1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3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2" xfId="0" applyNumberFormat="1" applyFont="1" applyFill="1" applyBorder="1" applyAlignment="1" applyProtection="1">
      <alignment horizontal="right" vertical="center"/>
    </xf>
    <xf numFmtId="4" fontId="6" fillId="0" borderId="7" xfId="0" applyNumberFormat="1" applyFont="1" applyFill="1" applyBorder="1" applyAlignment="1" applyProtection="1">
      <alignment horizontal="right" vertical="center"/>
    </xf>
    <xf numFmtId="43" fontId="5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179" fontId="1" fillId="0" borderId="1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center" vertical="center" wrapText="1"/>
    </xf>
    <xf numFmtId="180" fontId="8" fillId="2" borderId="2" xfId="0" applyNumberFormat="1" applyFont="1" applyFill="1" applyBorder="1" applyAlignment="1">
      <alignment horizontal="center" vertical="center" wrapText="1"/>
    </xf>
    <xf numFmtId="180" fontId="8" fillId="2" borderId="8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80" fontId="1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left" vertical="center" wrapText="1"/>
    </xf>
    <xf numFmtId="49" fontId="11" fillId="0" borderId="2" xfId="0" applyNumberFormat="1" applyFont="1" applyFill="1" applyBorder="1" applyAlignment="1" applyProtection="1"/>
    <xf numFmtId="180" fontId="8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left" vertical="center" wrapText="1"/>
    </xf>
    <xf numFmtId="49" fontId="13" fillId="0" borderId="2" xfId="0" applyNumberFormat="1" applyFont="1" applyFill="1" applyBorder="1" applyAlignment="1" applyProtection="1"/>
    <xf numFmtId="180" fontId="1" fillId="0" borderId="2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180" fontId="14" fillId="0" borderId="2" xfId="0" applyNumberFormat="1" applyFont="1" applyFill="1" applyBorder="1" applyAlignment="1">
      <alignment horizontal="center" vertical="center"/>
    </xf>
    <xf numFmtId="180" fontId="15" fillId="0" borderId="2" xfId="0" applyNumberFormat="1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vertical="center"/>
    </xf>
    <xf numFmtId="49" fontId="6" fillId="3" borderId="2" xfId="0" applyNumberFormat="1" applyFont="1" applyFill="1" applyBorder="1" applyAlignment="1" applyProtection="1"/>
    <xf numFmtId="180" fontId="14" fillId="3" borderId="2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49" fontId="13" fillId="0" borderId="0" xfId="0" applyNumberFormat="1" applyFont="1" applyFill="1" applyBorder="1" applyAlignment="1" applyProtection="1"/>
    <xf numFmtId="180" fontId="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 applyProtection="1">
      <alignment horizontal="left" vertical="center" wrapText="1"/>
    </xf>
    <xf numFmtId="49" fontId="11" fillId="0" borderId="0" xfId="0" applyNumberFormat="1" applyFont="1" applyFill="1" applyBorder="1" applyAlignment="1" applyProtection="1"/>
    <xf numFmtId="180" fontId="8" fillId="0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 applyProtection="1">
      <alignment horizontal="left" vertical="center" wrapText="1"/>
    </xf>
    <xf numFmtId="180" fontId="12" fillId="0" borderId="0" xfId="0" applyNumberFormat="1" applyFont="1" applyFill="1" applyBorder="1" applyAlignment="1" applyProtection="1">
      <alignment horizontal="center" vertical="center"/>
    </xf>
    <xf numFmtId="180" fontId="14" fillId="0" borderId="0" xfId="0" applyNumberFormat="1" applyFont="1" applyFill="1" applyBorder="1" applyAlignment="1">
      <alignment horizontal="center" vertical="center"/>
    </xf>
    <xf numFmtId="180" fontId="15" fillId="0" borderId="0" xfId="0" applyNumberFormat="1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 applyProtection="1"/>
    <xf numFmtId="180" fontId="1" fillId="3" borderId="0" xfId="0" applyNumberFormat="1" applyFont="1" applyFill="1" applyBorder="1" applyAlignment="1">
      <alignment horizontal="center" vertical="center" wrapText="1"/>
    </xf>
    <xf numFmtId="180" fontId="14" fillId="3" borderId="0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4" xfId="0" applyNumberFormat="1" applyFont="1" applyFill="1" applyBorder="1" applyAlignment="1" applyProtection="1">
      <alignment horizontal="left" vertical="center"/>
    </xf>
    <xf numFmtId="49" fontId="0" fillId="0" borderId="5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workbookViewId="0">
      <selection activeCell="W7" sqref="W7"/>
    </sheetView>
  </sheetViews>
  <sheetFormatPr defaultColWidth="10" defaultRowHeight="13.5"/>
  <cols>
    <col min="1" max="1" width="1.375" customWidth="1"/>
    <col min="2" max="2" width="1.5" customWidth="1"/>
    <col min="3" max="3" width="1.25" customWidth="1"/>
    <col min="4" max="4" width="1.5" customWidth="1"/>
    <col min="5" max="6" width="2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4"/>
    </row>
    <row r="2" ht="14.25" customHeight="1"/>
    <row r="3" ht="14.25" customHeight="1"/>
    <row r="4" ht="189.95" customHeight="1" spans="1:20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</row>
    <row r="13" spans="1:20">
      <c r="A13" s="94" t="s">
        <v>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</row>
    <row r="14" spans="1:20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</row>
    <row r="15" spans="1:20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ht="22.5" spans="1:20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</row>
    <row r="17" spans="1:20">
      <c r="A17" s="94" t="s">
        <v>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</row>
    <row r="18" spans="1:20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</row>
  </sheetData>
  <mergeCells count="3">
    <mergeCell ref="A4:T4"/>
    <mergeCell ref="A13:T15"/>
    <mergeCell ref="A17:T18"/>
  </mergeCells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J17" sqref="J17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5.25" customWidth="1"/>
    <col min="26" max="26" width="9.75" customWidth="1"/>
  </cols>
  <sheetData>
    <row r="1" ht="79.15" customHeight="1" spans="1:2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2" t="s">
        <v>346</v>
      </c>
      <c r="Y1" s="22"/>
    </row>
    <row r="2" ht="19.5" customHeight="1" spans="1:25">
      <c r="A2" s="15" t="s">
        <v>347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22" t="s">
        <v>5</v>
      </c>
      <c r="Y3" s="22"/>
    </row>
    <row r="4" ht="14.25" customHeight="1" spans="1:25">
      <c r="A4" s="16" t="s">
        <v>58</v>
      </c>
      <c r="B4" s="16"/>
      <c r="C4" s="16"/>
      <c r="D4" s="16" t="s">
        <v>313</v>
      </c>
      <c r="E4" s="16" t="s">
        <v>341</v>
      </c>
      <c r="F4" s="16" t="s">
        <v>61</v>
      </c>
      <c r="G4" s="16" t="s">
        <v>62</v>
      </c>
      <c r="H4" s="16"/>
      <c r="I4" s="16"/>
      <c r="J4" s="16"/>
      <c r="K4" s="16"/>
      <c r="L4" s="16" t="s">
        <v>63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64</v>
      </c>
      <c r="X4" s="16"/>
      <c r="Y4" s="16"/>
    </row>
    <row r="5" ht="48.2" customHeight="1" spans="1:25">
      <c r="A5" s="16" t="s">
        <v>65</v>
      </c>
      <c r="B5" s="16" t="s">
        <v>66</v>
      </c>
      <c r="C5" s="16" t="s">
        <v>67</v>
      </c>
      <c r="D5" s="16"/>
      <c r="E5" s="16"/>
      <c r="F5" s="16"/>
      <c r="G5" s="16" t="s">
        <v>68</v>
      </c>
      <c r="H5" s="16" t="s">
        <v>69</v>
      </c>
      <c r="I5" s="16" t="s">
        <v>70</v>
      </c>
      <c r="J5" s="16" t="s">
        <v>71</v>
      </c>
      <c r="K5" s="16" t="s">
        <v>72</v>
      </c>
      <c r="L5" s="16" t="s">
        <v>68</v>
      </c>
      <c r="M5" s="16" t="s">
        <v>69</v>
      </c>
      <c r="N5" s="16" t="s">
        <v>70</v>
      </c>
      <c r="O5" s="16" t="s">
        <v>71</v>
      </c>
      <c r="P5" s="16" t="s">
        <v>73</v>
      </c>
      <c r="Q5" s="16" t="s">
        <v>74</v>
      </c>
      <c r="R5" s="16" t="s">
        <v>75</v>
      </c>
      <c r="S5" s="16" t="s">
        <v>76</v>
      </c>
      <c r="T5" s="16" t="s">
        <v>77</v>
      </c>
      <c r="U5" s="16" t="s">
        <v>72</v>
      </c>
      <c r="V5" s="16" t="s">
        <v>78</v>
      </c>
      <c r="W5" s="16" t="s">
        <v>68</v>
      </c>
      <c r="X5" s="16" t="s">
        <v>62</v>
      </c>
      <c r="Y5" s="16" t="s">
        <v>79</v>
      </c>
    </row>
    <row r="6" ht="14.25" customHeight="1" spans="1:25">
      <c r="A6" s="16" t="s">
        <v>80</v>
      </c>
      <c r="B6" s="16" t="s">
        <v>80</v>
      </c>
      <c r="C6" s="16" t="s">
        <v>80</v>
      </c>
      <c r="D6" s="16" t="s">
        <v>81</v>
      </c>
      <c r="E6" s="16" t="s">
        <v>81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1" customFormat="1" ht="14.25" customHeight="1" spans="1:25">
      <c r="A7" s="8"/>
      <c r="B7" s="8"/>
      <c r="C7" s="8"/>
      <c r="D7" s="8"/>
      <c r="E7" s="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s="1" customFormat="1" ht="14.25" customHeight="1" spans="1:25">
      <c r="A8" s="8"/>
      <c r="B8" s="8"/>
      <c r="C8" s="8"/>
      <c r="D8" s="8"/>
      <c r="E8" s="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s="1" customFormat="1" ht="14.25" customHeight="1" spans="1:25">
      <c r="A9" s="8"/>
      <c r="B9" s="8"/>
      <c r="C9" s="8"/>
      <c r="D9" s="8"/>
      <c r="E9" s="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4.25" customHeight="1" spans="1:25">
      <c r="A10" s="18"/>
      <c r="B10" s="18"/>
      <c r="C10" s="18"/>
      <c r="D10" s="19"/>
      <c r="E10" s="1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ht="14.25" customHeight="1"/>
    <row r="12" ht="16.5" customHeight="1" spans="1:8">
      <c r="A12" s="21" t="s">
        <v>348</v>
      </c>
      <c r="B12" s="21"/>
      <c r="C12" s="21"/>
      <c r="D12" s="21"/>
      <c r="E12" s="21"/>
      <c r="F12" s="21"/>
      <c r="G12" s="21"/>
      <c r="H12" s="21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H12"/>
    <mergeCell ref="D4:D5"/>
    <mergeCell ref="E4:E5"/>
    <mergeCell ref="F4:F5"/>
  </mergeCells>
  <printOptions horizontalCentered="1"/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I24"/>
  <sheetViews>
    <sheetView topLeftCell="A7" workbookViewId="0">
      <selection activeCell="O24" sqref="O24"/>
    </sheetView>
  </sheetViews>
  <sheetFormatPr defaultColWidth="10" defaultRowHeight="13.5"/>
  <cols>
    <col min="1" max="1" width="3.75" style="1" customWidth="1"/>
    <col min="2" max="3" width="3" style="1" customWidth="1"/>
    <col min="4" max="4" width="7.75" style="1" customWidth="1"/>
    <col min="5" max="5" width="12" style="1" customWidth="1"/>
    <col min="6" max="7" width="13" style="1" customWidth="1"/>
    <col min="8" max="8" width="4.5" style="1" customWidth="1"/>
    <col min="9" max="9" width="4.75" style="1" customWidth="1"/>
    <col min="10" max="10" width="4.625" style="1" customWidth="1"/>
    <col min="11" max="11" width="6.375" style="1" customWidth="1"/>
    <col min="12" max="12" width="7" style="1" customWidth="1"/>
    <col min="13" max="13" width="5.625" style="1" customWidth="1"/>
    <col min="14" max="15" width="5.75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3.75" style="1" customWidth="1"/>
    <col min="32" max="32" width="3.625" style="1" customWidth="1"/>
    <col min="33" max="33" width="5.125" style="1" customWidth="1"/>
    <col min="34" max="34" width="6" style="1" customWidth="1"/>
    <col min="35" max="35" width="3" style="1" customWidth="1"/>
    <col min="36" max="36" width="9.75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3" t="s">
        <v>349</v>
      </c>
      <c r="AI1" s="13"/>
    </row>
    <row r="2" ht="23.45" customHeight="1" spans="1:35">
      <c r="A2" s="3" t="s">
        <v>350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3" t="s">
        <v>5</v>
      </c>
      <c r="AI3" s="13"/>
    </row>
    <row r="4" ht="14.25" customHeight="1" spans="1:35">
      <c r="A4" s="4" t="s">
        <v>58</v>
      </c>
      <c r="B4" s="4"/>
      <c r="C4" s="4"/>
      <c r="D4" s="4" t="s">
        <v>313</v>
      </c>
      <c r="E4" s="4" t="s">
        <v>341</v>
      </c>
      <c r="F4" s="4" t="s">
        <v>351</v>
      </c>
      <c r="G4" s="4" t="s">
        <v>352</v>
      </c>
      <c r="H4" s="4" t="s">
        <v>353</v>
      </c>
      <c r="I4" s="4" t="s">
        <v>354</v>
      </c>
      <c r="J4" s="4" t="s">
        <v>355</v>
      </c>
      <c r="K4" s="4" t="s">
        <v>356</v>
      </c>
      <c r="L4" s="4" t="s">
        <v>357</v>
      </c>
      <c r="M4" s="4"/>
      <c r="N4" s="4"/>
      <c r="O4" s="4"/>
      <c r="P4" s="4"/>
      <c r="Q4" s="4"/>
      <c r="R4" s="4"/>
      <c r="S4" s="4"/>
      <c r="T4" s="4"/>
      <c r="U4" s="4" t="s">
        <v>358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359</v>
      </c>
    </row>
    <row r="5" ht="29.45" customHeight="1" spans="1:35">
      <c r="A5" s="4" t="s">
        <v>65</v>
      </c>
      <c r="B5" s="4" t="s">
        <v>66</v>
      </c>
      <c r="C5" s="4" t="s">
        <v>67</v>
      </c>
      <c r="D5" s="4"/>
      <c r="E5" s="4"/>
      <c r="F5" s="4"/>
      <c r="G5" s="4"/>
      <c r="H5" s="4"/>
      <c r="I5" s="4"/>
      <c r="J5" s="4"/>
      <c r="K5" s="4"/>
      <c r="L5" s="4" t="s">
        <v>61</v>
      </c>
      <c r="M5" s="4" t="s">
        <v>316</v>
      </c>
      <c r="N5" s="4"/>
      <c r="O5" s="4"/>
      <c r="P5" s="4" t="s">
        <v>317</v>
      </c>
      <c r="Q5" s="4" t="s">
        <v>318</v>
      </c>
      <c r="R5" s="4" t="s">
        <v>319</v>
      </c>
      <c r="S5" s="4" t="s">
        <v>320</v>
      </c>
      <c r="T5" s="4" t="s">
        <v>360</v>
      </c>
      <c r="U5" s="4" t="s">
        <v>11</v>
      </c>
      <c r="V5" s="4" t="s">
        <v>361</v>
      </c>
      <c r="W5" s="4"/>
      <c r="X5" s="4"/>
      <c r="Y5" s="4"/>
      <c r="Z5" s="4"/>
      <c r="AA5" s="4"/>
      <c r="AB5" s="4"/>
      <c r="AC5" s="4"/>
      <c r="AD5" s="4"/>
      <c r="AE5" s="4" t="s">
        <v>362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11</v>
      </c>
      <c r="N6" s="4" t="s">
        <v>363</v>
      </c>
      <c r="O6" s="4" t="s">
        <v>323</v>
      </c>
      <c r="P6" s="4"/>
      <c r="Q6" s="4"/>
      <c r="R6" s="4"/>
      <c r="S6" s="4"/>
      <c r="T6" s="4"/>
      <c r="U6" s="4"/>
      <c r="V6" s="4" t="s">
        <v>68</v>
      </c>
      <c r="W6" s="4" t="s">
        <v>364</v>
      </c>
      <c r="X6" s="4"/>
      <c r="Y6" s="4"/>
      <c r="Z6" s="4"/>
      <c r="AA6" s="4" t="s">
        <v>365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68</v>
      </c>
      <c r="X8" s="4" t="s">
        <v>366</v>
      </c>
      <c r="Y8" s="4" t="s">
        <v>367</v>
      </c>
      <c r="Z8" s="4" t="s">
        <v>368</v>
      </c>
      <c r="AA8" s="4" t="s">
        <v>68</v>
      </c>
      <c r="AB8" s="4" t="s">
        <v>366</v>
      </c>
      <c r="AC8" s="4" t="s">
        <v>367</v>
      </c>
      <c r="AD8" s="4" t="s">
        <v>368</v>
      </c>
      <c r="AE8" s="4" t="s">
        <v>68</v>
      </c>
      <c r="AF8" s="4" t="s">
        <v>366</v>
      </c>
      <c r="AG8" s="4" t="s">
        <v>367</v>
      </c>
      <c r="AH8" s="4" t="s">
        <v>368</v>
      </c>
      <c r="AI8" s="4"/>
    </row>
    <row r="9" ht="14.25" customHeight="1" spans="1:35">
      <c r="A9" s="4" t="s">
        <v>81</v>
      </c>
      <c r="B9" s="4" t="s">
        <v>81</v>
      </c>
      <c r="C9" s="4" t="s">
        <v>81</v>
      </c>
      <c r="D9" s="4" t="s">
        <v>81</v>
      </c>
      <c r="E9" s="4" t="s">
        <v>81</v>
      </c>
      <c r="F9" s="4" t="s">
        <v>81</v>
      </c>
      <c r="G9" s="4" t="s">
        <v>81</v>
      </c>
      <c r="H9" s="4" t="s">
        <v>81</v>
      </c>
      <c r="I9" s="4" t="s">
        <v>81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6"/>
      <c r="C10" s="6"/>
      <c r="D10" s="6"/>
      <c r="E10" s="6" t="s">
        <v>11</v>
      </c>
      <c r="F10" s="6"/>
      <c r="G10" s="6"/>
      <c r="H10" s="7"/>
      <c r="I10" s="9"/>
      <c r="J10" s="10"/>
      <c r="K10" s="11"/>
      <c r="L10" s="7">
        <f>30000/10000</f>
        <v>3</v>
      </c>
      <c r="M10" s="12"/>
      <c r="N10" s="12"/>
      <c r="O10" s="7">
        <f>30000/10000</f>
        <v>3</v>
      </c>
      <c r="P10" s="12"/>
      <c r="Q10" s="12"/>
      <c r="R10" s="12"/>
      <c r="S10" s="12"/>
      <c r="T10" s="12"/>
      <c r="U10" s="7">
        <f t="shared" ref="U10:X12" si="0">30000/10000</f>
        <v>3</v>
      </c>
      <c r="V10" s="7">
        <f t="shared" si="0"/>
        <v>3</v>
      </c>
      <c r="W10" s="7">
        <f t="shared" si="0"/>
        <v>3</v>
      </c>
      <c r="X10" s="7">
        <f t="shared" si="0"/>
        <v>3</v>
      </c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/>
    </row>
    <row r="11" ht="22.7" customHeight="1" spans="1:35">
      <c r="A11" s="5"/>
      <c r="B11" s="6"/>
      <c r="C11" s="6"/>
      <c r="D11" s="6"/>
      <c r="E11" s="6"/>
      <c r="F11" s="6"/>
      <c r="G11" s="6"/>
      <c r="H11" s="7"/>
      <c r="I11" s="9"/>
      <c r="J11" s="10"/>
      <c r="K11" s="11"/>
      <c r="L11" s="7">
        <f>30000/10000</f>
        <v>3</v>
      </c>
      <c r="M11" s="12"/>
      <c r="N11" s="12"/>
      <c r="O11" s="7">
        <f>30000/10000</f>
        <v>3</v>
      </c>
      <c r="P11" s="12"/>
      <c r="Q11" s="12"/>
      <c r="R11" s="12"/>
      <c r="S11" s="12"/>
      <c r="T11" s="12"/>
      <c r="U11" s="7">
        <f t="shared" si="0"/>
        <v>3</v>
      </c>
      <c r="V11" s="7">
        <f t="shared" si="0"/>
        <v>3</v>
      </c>
      <c r="W11" s="7">
        <f t="shared" si="0"/>
        <v>3</v>
      </c>
      <c r="X11" s="7">
        <f t="shared" si="0"/>
        <v>3</v>
      </c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/>
    </row>
    <row r="12" ht="31.5" customHeight="1" spans="1:35">
      <c r="A12" s="5"/>
      <c r="B12" s="6"/>
      <c r="C12" s="6"/>
      <c r="D12" s="6" t="s">
        <v>82</v>
      </c>
      <c r="E12" s="6" t="s">
        <v>83</v>
      </c>
      <c r="F12" s="6"/>
      <c r="G12" s="6"/>
      <c r="H12" s="7"/>
      <c r="I12" s="9"/>
      <c r="J12" s="10"/>
      <c r="K12" s="11"/>
      <c r="L12" s="7">
        <f>30000/10000</f>
        <v>3</v>
      </c>
      <c r="M12" s="12"/>
      <c r="N12" s="12"/>
      <c r="O12" s="7">
        <f>30000/10000</f>
        <v>3</v>
      </c>
      <c r="P12" s="12"/>
      <c r="Q12" s="12"/>
      <c r="R12" s="12"/>
      <c r="S12" s="12"/>
      <c r="T12" s="12"/>
      <c r="U12" s="7">
        <f t="shared" si="0"/>
        <v>3</v>
      </c>
      <c r="V12" s="7">
        <f t="shared" si="0"/>
        <v>3</v>
      </c>
      <c r="W12" s="7">
        <f t="shared" si="0"/>
        <v>3</v>
      </c>
      <c r="X12" s="7">
        <f t="shared" si="0"/>
        <v>3</v>
      </c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/>
    </row>
    <row r="13" ht="22.7" customHeight="1" spans="1:35">
      <c r="A13" s="5" t="s">
        <v>84</v>
      </c>
      <c r="B13" s="6" t="s">
        <v>85</v>
      </c>
      <c r="C13" s="6" t="s">
        <v>86</v>
      </c>
      <c r="D13" s="6" t="s">
        <v>87</v>
      </c>
      <c r="E13" s="6" t="s">
        <v>88</v>
      </c>
      <c r="F13" s="6" t="s">
        <v>369</v>
      </c>
      <c r="G13" s="6" t="s">
        <v>370</v>
      </c>
      <c r="H13" s="7"/>
      <c r="I13" s="9"/>
      <c r="J13" s="10">
        <v>1</v>
      </c>
      <c r="K13" s="11">
        <v>1500</v>
      </c>
      <c r="L13" s="7">
        <f>1500/10000</f>
        <v>0.15</v>
      </c>
      <c r="M13" s="12"/>
      <c r="N13" s="12"/>
      <c r="O13" s="7">
        <f>1500/10000</f>
        <v>0.15</v>
      </c>
      <c r="P13" s="12"/>
      <c r="Q13" s="12"/>
      <c r="R13" s="12"/>
      <c r="S13" s="12"/>
      <c r="T13" s="12"/>
      <c r="U13" s="7">
        <f t="shared" ref="U13:X13" si="1">1500/10000</f>
        <v>0.15</v>
      </c>
      <c r="V13" s="7">
        <f t="shared" si="1"/>
        <v>0.15</v>
      </c>
      <c r="W13" s="7">
        <f t="shared" si="1"/>
        <v>0.15</v>
      </c>
      <c r="X13" s="7">
        <f t="shared" si="1"/>
        <v>0.15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/>
    </row>
    <row r="14" ht="22.7" customHeight="1" spans="1:35">
      <c r="A14" s="5" t="s">
        <v>84</v>
      </c>
      <c r="B14" s="6" t="s">
        <v>85</v>
      </c>
      <c r="C14" s="6" t="s">
        <v>86</v>
      </c>
      <c r="D14" s="6" t="s">
        <v>87</v>
      </c>
      <c r="E14" s="6" t="s">
        <v>88</v>
      </c>
      <c r="F14" s="6" t="s">
        <v>369</v>
      </c>
      <c r="G14" s="6" t="s">
        <v>371</v>
      </c>
      <c r="H14" s="7"/>
      <c r="I14" s="9"/>
      <c r="J14" s="10">
        <v>1</v>
      </c>
      <c r="K14" s="11">
        <v>5200</v>
      </c>
      <c r="L14" s="7">
        <f>5200/10000</f>
        <v>0.52</v>
      </c>
      <c r="M14" s="12"/>
      <c r="N14" s="12"/>
      <c r="O14" s="7">
        <f>5200/10000</f>
        <v>0.52</v>
      </c>
      <c r="P14" s="12"/>
      <c r="Q14" s="12"/>
      <c r="R14" s="12"/>
      <c r="S14" s="12"/>
      <c r="T14" s="12"/>
      <c r="U14" s="7">
        <f t="shared" ref="U14:X14" si="2">5200/10000</f>
        <v>0.52</v>
      </c>
      <c r="V14" s="7">
        <f t="shared" si="2"/>
        <v>0.52</v>
      </c>
      <c r="W14" s="7">
        <f t="shared" si="2"/>
        <v>0.52</v>
      </c>
      <c r="X14" s="7">
        <f t="shared" si="2"/>
        <v>0.52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/>
    </row>
    <row r="15" ht="22.7" customHeight="1" spans="1:35">
      <c r="A15" s="5" t="s">
        <v>84</v>
      </c>
      <c r="B15" s="6" t="s">
        <v>85</v>
      </c>
      <c r="C15" s="6" t="s">
        <v>86</v>
      </c>
      <c r="D15" s="6" t="s">
        <v>87</v>
      </c>
      <c r="E15" s="6" t="s">
        <v>88</v>
      </c>
      <c r="F15" s="6" t="s">
        <v>369</v>
      </c>
      <c r="G15" s="6" t="s">
        <v>372</v>
      </c>
      <c r="H15" s="7"/>
      <c r="I15" s="9"/>
      <c r="J15" s="10">
        <v>1</v>
      </c>
      <c r="K15" s="11">
        <v>3600</v>
      </c>
      <c r="L15" s="7">
        <f>3600/10000</f>
        <v>0.36</v>
      </c>
      <c r="M15" s="12"/>
      <c r="N15" s="12"/>
      <c r="O15" s="7">
        <f>3600/10000</f>
        <v>0.36</v>
      </c>
      <c r="P15" s="12"/>
      <c r="Q15" s="12"/>
      <c r="R15" s="12"/>
      <c r="S15" s="12"/>
      <c r="T15" s="12"/>
      <c r="U15" s="7">
        <f t="shared" ref="U15:X15" si="3">3600/10000</f>
        <v>0.36</v>
      </c>
      <c r="V15" s="7">
        <f t="shared" si="3"/>
        <v>0.36</v>
      </c>
      <c r="W15" s="7">
        <f t="shared" si="3"/>
        <v>0.36</v>
      </c>
      <c r="X15" s="7">
        <f t="shared" si="3"/>
        <v>0.36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/>
    </row>
    <row r="16" ht="22.7" customHeight="1" spans="1:35">
      <c r="A16" s="5" t="s">
        <v>84</v>
      </c>
      <c r="B16" s="6" t="s">
        <v>85</v>
      </c>
      <c r="C16" s="6" t="s">
        <v>86</v>
      </c>
      <c r="D16" s="6" t="s">
        <v>87</v>
      </c>
      <c r="E16" s="6" t="s">
        <v>88</v>
      </c>
      <c r="F16" s="6" t="s">
        <v>369</v>
      </c>
      <c r="G16" s="6" t="s">
        <v>373</v>
      </c>
      <c r="H16" s="7"/>
      <c r="I16" s="9"/>
      <c r="J16" s="10">
        <v>2</v>
      </c>
      <c r="K16" s="11">
        <v>5200</v>
      </c>
      <c r="L16" s="7">
        <f>10400/10000</f>
        <v>1.04</v>
      </c>
      <c r="M16" s="12"/>
      <c r="N16" s="12"/>
      <c r="O16" s="7">
        <f>10400/10000</f>
        <v>1.04</v>
      </c>
      <c r="P16" s="12"/>
      <c r="Q16" s="12"/>
      <c r="R16" s="12"/>
      <c r="S16" s="12"/>
      <c r="T16" s="12"/>
      <c r="U16" s="7">
        <f t="shared" ref="U16:X16" si="4">10400/10000</f>
        <v>1.04</v>
      </c>
      <c r="V16" s="7">
        <f t="shared" si="4"/>
        <v>1.04</v>
      </c>
      <c r="W16" s="7">
        <f t="shared" si="4"/>
        <v>1.04</v>
      </c>
      <c r="X16" s="7">
        <f t="shared" si="4"/>
        <v>1.04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/>
    </row>
    <row r="17" ht="22.7" customHeight="1" spans="1:35">
      <c r="A17" s="5" t="s">
        <v>84</v>
      </c>
      <c r="B17" s="6" t="s">
        <v>85</v>
      </c>
      <c r="C17" s="6" t="s">
        <v>86</v>
      </c>
      <c r="D17" s="6" t="s">
        <v>87</v>
      </c>
      <c r="E17" s="6" t="s">
        <v>88</v>
      </c>
      <c r="F17" s="6" t="s">
        <v>369</v>
      </c>
      <c r="G17" s="6" t="s">
        <v>374</v>
      </c>
      <c r="H17" s="7"/>
      <c r="I17" s="9"/>
      <c r="J17" s="10">
        <v>1</v>
      </c>
      <c r="K17" s="11">
        <v>4500</v>
      </c>
      <c r="L17" s="7">
        <f>4500/10000</f>
        <v>0.45</v>
      </c>
      <c r="M17" s="12"/>
      <c r="N17" s="12"/>
      <c r="O17" s="7">
        <f>4500/10000</f>
        <v>0.45</v>
      </c>
      <c r="P17" s="12"/>
      <c r="Q17" s="12"/>
      <c r="R17" s="12"/>
      <c r="S17" s="12"/>
      <c r="T17" s="12"/>
      <c r="U17" s="7">
        <f t="shared" ref="U17:X17" si="5">4500/10000</f>
        <v>0.45</v>
      </c>
      <c r="V17" s="7">
        <f t="shared" si="5"/>
        <v>0.45</v>
      </c>
      <c r="W17" s="7">
        <f t="shared" si="5"/>
        <v>0.45</v>
      </c>
      <c r="X17" s="7">
        <f t="shared" si="5"/>
        <v>0.45</v>
      </c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/>
    </row>
    <row r="18" ht="22.7" customHeight="1" spans="1:35">
      <c r="A18" s="5" t="s">
        <v>84</v>
      </c>
      <c r="B18" s="6" t="s">
        <v>85</v>
      </c>
      <c r="C18" s="6" t="s">
        <v>86</v>
      </c>
      <c r="D18" s="6" t="s">
        <v>87</v>
      </c>
      <c r="E18" s="6" t="s">
        <v>88</v>
      </c>
      <c r="F18" s="6" t="s">
        <v>369</v>
      </c>
      <c r="G18" s="6" t="s">
        <v>372</v>
      </c>
      <c r="H18" s="7"/>
      <c r="I18" s="9"/>
      <c r="J18" s="10">
        <v>1</v>
      </c>
      <c r="K18" s="11">
        <v>4800</v>
      </c>
      <c r="L18" s="7">
        <f>4800/10000</f>
        <v>0.48</v>
      </c>
      <c r="M18" s="12"/>
      <c r="N18" s="12"/>
      <c r="O18" s="7">
        <f>4800/10000</f>
        <v>0.48</v>
      </c>
      <c r="P18" s="12"/>
      <c r="Q18" s="12"/>
      <c r="R18" s="12"/>
      <c r="S18" s="12"/>
      <c r="T18" s="12"/>
      <c r="U18" s="7">
        <f t="shared" ref="U18:X18" si="6">4800/10000</f>
        <v>0.48</v>
      </c>
      <c r="V18" s="7">
        <f t="shared" si="6"/>
        <v>0.48</v>
      </c>
      <c r="W18" s="7">
        <f t="shared" si="6"/>
        <v>0.48</v>
      </c>
      <c r="X18" s="7">
        <f t="shared" si="6"/>
        <v>0.48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/>
    </row>
    <row r="19" ht="22.7" customHeight="1" spans="1:35">
      <c r="A19" s="8"/>
      <c r="B19" s="9"/>
      <c r="C19" s="9"/>
      <c r="D19" s="9"/>
      <c r="E19" s="9"/>
      <c r="F19" s="9"/>
      <c r="G19" s="9"/>
      <c r="H19" s="9"/>
      <c r="I19" s="9"/>
      <c r="J19" s="10"/>
      <c r="K19" s="11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/>
    </row>
    <row r="20" ht="22.7" customHeight="1" spans="1:35">
      <c r="A20" s="8"/>
      <c r="B20" s="9"/>
      <c r="C20" s="9"/>
      <c r="D20" s="9"/>
      <c r="E20" s="9"/>
      <c r="F20" s="9"/>
      <c r="G20" s="9"/>
      <c r="H20" s="9"/>
      <c r="I20" s="9"/>
      <c r="J20" s="10"/>
      <c r="K20" s="11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/>
    </row>
    <row r="21" ht="14.25" customHeight="1"/>
    <row r="22" ht="14.25" customHeight="1"/>
    <row r="23" ht="14.25" customHeight="1"/>
    <row r="24" ht="14.25" customHeight="1" spans="8:8">
      <c r="H24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76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6" sqref="D36"/>
    </sheetView>
  </sheetViews>
  <sheetFormatPr defaultColWidth="9" defaultRowHeight="13.5"/>
  <sheetData/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abSelected="1" topLeftCell="A16" workbookViewId="0">
      <selection activeCell="I23" sqref="I23"/>
    </sheetView>
  </sheetViews>
  <sheetFormatPr defaultColWidth="10" defaultRowHeight="13.5"/>
  <cols>
    <col min="1" max="1" width="29.5" customWidth="1"/>
    <col min="2" max="2" width="14.37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2"/>
      <c r="B1" s="14"/>
      <c r="C1" s="14"/>
      <c r="D1" s="14"/>
      <c r="E1" s="14"/>
      <c r="F1" s="14"/>
      <c r="G1" s="22" t="s">
        <v>3</v>
      </c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ht="19.5" spans="1:20">
      <c r="A2" s="15" t="s">
        <v>4</v>
      </c>
      <c r="B2" s="15"/>
      <c r="C2" s="15"/>
      <c r="D2" s="15"/>
      <c r="E2" s="15"/>
      <c r="F2" s="15"/>
      <c r="G2" s="15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7">
      <c r="A3" s="14"/>
      <c r="B3" s="14"/>
      <c r="C3" s="14"/>
      <c r="D3" s="14"/>
      <c r="E3" s="14"/>
      <c r="F3" s="14"/>
      <c r="G3" s="22" t="s">
        <v>5</v>
      </c>
    </row>
    <row r="4" spans="1:7">
      <c r="A4" s="91" t="s">
        <v>6</v>
      </c>
      <c r="B4" s="91"/>
      <c r="C4" s="91" t="s">
        <v>7</v>
      </c>
      <c r="D4" s="91"/>
      <c r="E4" s="91"/>
      <c r="F4" s="91"/>
      <c r="G4" s="91"/>
    </row>
    <row r="5" spans="1:7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</row>
    <row r="6" spans="1:7">
      <c r="A6" s="19" t="s">
        <v>15</v>
      </c>
      <c r="B6" s="44">
        <f>41374215.59/10000</f>
        <v>4137.421559</v>
      </c>
      <c r="C6" s="19" t="s">
        <v>16</v>
      </c>
      <c r="D6" s="92">
        <f>SUM(E6:G6)</f>
        <v>0</v>
      </c>
      <c r="E6" s="92"/>
      <c r="F6" s="92"/>
      <c r="G6" s="92"/>
    </row>
    <row r="7" spans="1:7">
      <c r="A7" s="19" t="s">
        <v>17</v>
      </c>
      <c r="B7" s="92"/>
      <c r="C7" s="19" t="s">
        <v>18</v>
      </c>
      <c r="D7" s="92">
        <f t="shared" ref="D7:D33" si="0">SUM(E7:G7)</f>
        <v>0</v>
      </c>
      <c r="E7" s="92"/>
      <c r="F7" s="92"/>
      <c r="G7" s="92"/>
    </row>
    <row r="8" spans="1:7">
      <c r="A8" s="19" t="s">
        <v>19</v>
      </c>
      <c r="B8" s="92"/>
      <c r="C8" s="19" t="s">
        <v>20</v>
      </c>
      <c r="D8" s="92">
        <f t="shared" si="0"/>
        <v>0</v>
      </c>
      <c r="E8" s="92"/>
      <c r="F8" s="92"/>
      <c r="G8" s="92"/>
    </row>
    <row r="9" spans="1:7">
      <c r="A9" s="19"/>
      <c r="B9" s="92"/>
      <c r="C9" s="19" t="s">
        <v>21</v>
      </c>
      <c r="D9" s="92">
        <f t="shared" si="0"/>
        <v>0</v>
      </c>
      <c r="E9" s="92"/>
      <c r="F9" s="92"/>
      <c r="G9" s="92"/>
    </row>
    <row r="10" spans="1:7">
      <c r="A10" s="19"/>
      <c r="B10" s="92"/>
      <c r="C10" s="19" t="s">
        <v>22</v>
      </c>
      <c r="D10" s="92">
        <f t="shared" si="0"/>
        <v>2812.310576</v>
      </c>
      <c r="E10" s="44">
        <f>28123105.76/10000</f>
        <v>2812.310576</v>
      </c>
      <c r="F10" s="92"/>
      <c r="G10" s="92"/>
    </row>
    <row r="11" spans="1:7">
      <c r="A11" s="19"/>
      <c r="B11" s="92"/>
      <c r="C11" s="19" t="s">
        <v>23</v>
      </c>
      <c r="D11" s="92">
        <f t="shared" si="0"/>
        <v>0</v>
      </c>
      <c r="E11" s="92"/>
      <c r="F11" s="92"/>
      <c r="G11" s="92"/>
    </row>
    <row r="12" spans="1:7">
      <c r="A12" s="19"/>
      <c r="B12" s="92"/>
      <c r="C12" s="19" t="s">
        <v>24</v>
      </c>
      <c r="D12" s="92">
        <f t="shared" si="0"/>
        <v>0</v>
      </c>
      <c r="E12" s="92"/>
      <c r="F12" s="92"/>
      <c r="G12" s="92"/>
    </row>
    <row r="13" spans="1:7">
      <c r="A13" s="19"/>
      <c r="B13" s="92"/>
      <c r="C13" s="19" t="s">
        <v>25</v>
      </c>
      <c r="D13" s="92">
        <f t="shared" si="0"/>
        <v>867.436528</v>
      </c>
      <c r="E13" s="44">
        <f>8674365.28/10000</f>
        <v>867.436528</v>
      </c>
      <c r="F13" s="92"/>
      <c r="G13" s="92"/>
    </row>
    <row r="14" spans="1:7">
      <c r="A14" s="19"/>
      <c r="B14" s="92"/>
      <c r="C14" s="19" t="s">
        <v>26</v>
      </c>
      <c r="D14" s="92">
        <f t="shared" si="0"/>
        <v>180.295991</v>
      </c>
      <c r="E14" s="44">
        <f>1802959.91/10000</f>
        <v>180.295991</v>
      </c>
      <c r="F14" s="92"/>
      <c r="G14" s="92"/>
    </row>
    <row r="15" spans="1:7">
      <c r="A15" s="19"/>
      <c r="B15" s="92"/>
      <c r="C15" s="19" t="s">
        <v>27</v>
      </c>
      <c r="D15" s="92">
        <f t="shared" si="0"/>
        <v>0</v>
      </c>
      <c r="E15" s="92"/>
      <c r="F15" s="92"/>
      <c r="G15" s="92"/>
    </row>
    <row r="16" spans="1:7">
      <c r="A16" s="19"/>
      <c r="B16" s="92"/>
      <c r="C16" s="19" t="s">
        <v>28</v>
      </c>
      <c r="D16" s="92">
        <f t="shared" si="0"/>
        <v>0</v>
      </c>
      <c r="E16" s="92"/>
      <c r="F16" s="92"/>
      <c r="G16" s="92"/>
    </row>
    <row r="17" spans="1:7">
      <c r="A17" s="19"/>
      <c r="B17" s="92"/>
      <c r="C17" s="19" t="s">
        <v>29</v>
      </c>
      <c r="D17" s="92">
        <f t="shared" si="0"/>
        <v>0</v>
      </c>
      <c r="E17" s="92"/>
      <c r="F17" s="92"/>
      <c r="G17" s="92"/>
    </row>
    <row r="18" spans="1:7">
      <c r="A18" s="19"/>
      <c r="B18" s="92"/>
      <c r="C18" s="19" t="s">
        <v>30</v>
      </c>
      <c r="D18" s="92">
        <f t="shared" si="0"/>
        <v>0</v>
      </c>
      <c r="E18" s="92"/>
      <c r="F18" s="92"/>
      <c r="G18" s="92"/>
    </row>
    <row r="19" spans="1:7">
      <c r="A19" s="19"/>
      <c r="B19" s="92"/>
      <c r="C19" s="19" t="s">
        <v>31</v>
      </c>
      <c r="D19" s="92">
        <f t="shared" si="0"/>
        <v>0</v>
      </c>
      <c r="E19" s="92"/>
      <c r="F19" s="92"/>
      <c r="G19" s="92"/>
    </row>
    <row r="20" spans="1:7">
      <c r="A20" s="19"/>
      <c r="B20" s="92"/>
      <c r="C20" s="19" t="s">
        <v>32</v>
      </c>
      <c r="D20" s="92">
        <f t="shared" si="0"/>
        <v>0</v>
      </c>
      <c r="E20" s="92"/>
      <c r="F20" s="92"/>
      <c r="G20" s="92"/>
    </row>
    <row r="21" spans="1:7">
      <c r="A21" s="19"/>
      <c r="B21" s="92"/>
      <c r="C21" s="19" t="s">
        <v>33</v>
      </c>
      <c r="D21" s="92">
        <f t="shared" si="0"/>
        <v>0</v>
      </c>
      <c r="E21" s="92"/>
      <c r="F21" s="92"/>
      <c r="G21" s="92"/>
    </row>
    <row r="22" spans="1:7">
      <c r="A22" s="19"/>
      <c r="B22" s="92"/>
      <c r="C22" s="19" t="s">
        <v>34</v>
      </c>
      <c r="D22" s="92">
        <f t="shared" si="0"/>
        <v>0</v>
      </c>
      <c r="E22" s="92"/>
      <c r="F22" s="92"/>
      <c r="G22" s="92"/>
    </row>
    <row r="23" spans="1:7">
      <c r="A23" s="19"/>
      <c r="B23" s="92"/>
      <c r="C23" s="19" t="s">
        <v>35</v>
      </c>
      <c r="D23" s="92">
        <f t="shared" si="0"/>
        <v>0</v>
      </c>
      <c r="E23" s="92"/>
      <c r="F23" s="92"/>
      <c r="G23" s="92"/>
    </row>
    <row r="24" spans="1:7">
      <c r="A24" s="19"/>
      <c r="B24" s="92"/>
      <c r="C24" s="19" t="s">
        <v>36</v>
      </c>
      <c r="D24" s="92">
        <f t="shared" si="0"/>
        <v>277.378464</v>
      </c>
      <c r="E24" s="44">
        <f>2773784.64/10000</f>
        <v>277.378464</v>
      </c>
      <c r="F24" s="92"/>
      <c r="G24" s="92"/>
    </row>
    <row r="25" spans="1:7">
      <c r="A25" s="19"/>
      <c r="B25" s="92"/>
      <c r="C25" s="19" t="s">
        <v>37</v>
      </c>
      <c r="D25" s="92">
        <f t="shared" si="0"/>
        <v>0</v>
      </c>
      <c r="E25" s="92"/>
      <c r="F25" s="92"/>
      <c r="G25" s="92"/>
    </row>
    <row r="26" spans="1:7">
      <c r="A26" s="19"/>
      <c r="B26" s="92"/>
      <c r="C26" s="19" t="s">
        <v>38</v>
      </c>
      <c r="D26" s="92">
        <f t="shared" si="0"/>
        <v>0</v>
      </c>
      <c r="E26" s="92"/>
      <c r="F26" s="92"/>
      <c r="G26" s="92"/>
    </row>
    <row r="27" spans="1:7">
      <c r="A27" s="19"/>
      <c r="B27" s="92"/>
      <c r="C27" s="19" t="s">
        <v>39</v>
      </c>
      <c r="D27" s="92">
        <f t="shared" si="0"/>
        <v>0</v>
      </c>
      <c r="E27" s="92"/>
      <c r="F27" s="92"/>
      <c r="G27" s="92"/>
    </row>
    <row r="28" spans="1:7">
      <c r="A28" s="19"/>
      <c r="B28" s="92"/>
      <c r="C28" s="19" t="s">
        <v>40</v>
      </c>
      <c r="D28" s="92">
        <f t="shared" si="0"/>
        <v>0</v>
      </c>
      <c r="E28" s="92"/>
      <c r="F28" s="92"/>
      <c r="G28" s="92"/>
    </row>
    <row r="29" spans="1:7">
      <c r="A29" s="19"/>
      <c r="B29" s="92"/>
      <c r="C29" s="19" t="s">
        <v>41</v>
      </c>
      <c r="D29" s="92">
        <f t="shared" si="0"/>
        <v>0</v>
      </c>
      <c r="E29" s="92"/>
      <c r="F29" s="92"/>
      <c r="G29" s="92"/>
    </row>
    <row r="30" spans="1:7">
      <c r="A30" s="19"/>
      <c r="B30" s="92"/>
      <c r="C30" s="19" t="s">
        <v>42</v>
      </c>
      <c r="D30" s="92">
        <f t="shared" si="0"/>
        <v>0</v>
      </c>
      <c r="E30" s="92"/>
      <c r="F30" s="92"/>
      <c r="G30" s="92"/>
    </row>
    <row r="31" spans="1:7">
      <c r="A31" s="19"/>
      <c r="B31" s="92"/>
      <c r="C31" s="19" t="s">
        <v>43</v>
      </c>
      <c r="D31" s="92">
        <f t="shared" si="0"/>
        <v>0</v>
      </c>
      <c r="E31" s="92"/>
      <c r="F31" s="92"/>
      <c r="G31" s="92"/>
    </row>
    <row r="32" spans="1:7">
      <c r="A32" s="19"/>
      <c r="B32" s="92"/>
      <c r="C32" s="19" t="s">
        <v>44</v>
      </c>
      <c r="D32" s="92">
        <f t="shared" si="0"/>
        <v>0</v>
      </c>
      <c r="E32" s="92"/>
      <c r="F32" s="92"/>
      <c r="G32" s="92"/>
    </row>
    <row r="33" spans="1:7">
      <c r="A33" s="19"/>
      <c r="B33" s="92"/>
      <c r="C33" s="19" t="s">
        <v>45</v>
      </c>
      <c r="D33" s="92">
        <f t="shared" si="0"/>
        <v>0</v>
      </c>
      <c r="E33" s="92"/>
      <c r="F33" s="92"/>
      <c r="G33" s="92"/>
    </row>
    <row r="34" spans="1:7">
      <c r="A34" s="91" t="s">
        <v>46</v>
      </c>
      <c r="B34" s="92">
        <f>SUM(B6:B33)</f>
        <v>4137.421559</v>
      </c>
      <c r="C34" s="91" t="s">
        <v>47</v>
      </c>
      <c r="D34" s="92">
        <f>SUM(D6:D33)</f>
        <v>4137.421559</v>
      </c>
      <c r="E34" s="92">
        <f>SUM(E6:E33)</f>
        <v>4137.421559</v>
      </c>
      <c r="F34" s="92">
        <f>SUM(F6:F33)</f>
        <v>0</v>
      </c>
      <c r="G34" s="92">
        <f>SUM(G6:G33)</f>
        <v>0</v>
      </c>
    </row>
    <row r="35" spans="1:7">
      <c r="A35" s="19" t="s">
        <v>48</v>
      </c>
      <c r="B35" s="92">
        <f>SUM(B36:B38)</f>
        <v>0</v>
      </c>
      <c r="C35" s="19" t="s">
        <v>49</v>
      </c>
      <c r="D35" s="92"/>
      <c r="E35" s="92"/>
      <c r="F35" s="92"/>
      <c r="G35" s="92"/>
    </row>
    <row r="36" spans="1:7">
      <c r="A36" s="19" t="s">
        <v>50</v>
      </c>
      <c r="B36" s="92"/>
      <c r="C36" s="19"/>
      <c r="D36" s="92"/>
      <c r="E36" s="92"/>
      <c r="F36" s="92"/>
      <c r="G36" s="92"/>
    </row>
    <row r="37" spans="1:7">
      <c r="A37" s="19" t="s">
        <v>51</v>
      </c>
      <c r="B37" s="92"/>
      <c r="C37" s="19"/>
      <c r="D37" s="92"/>
      <c r="E37" s="92"/>
      <c r="F37" s="92"/>
      <c r="G37" s="92"/>
    </row>
    <row r="38" spans="1:7">
      <c r="A38" s="19" t="s">
        <v>52</v>
      </c>
      <c r="B38" s="92"/>
      <c r="C38" s="19"/>
      <c r="D38" s="92"/>
      <c r="E38" s="92"/>
      <c r="F38" s="92"/>
      <c r="G38" s="92"/>
    </row>
    <row r="39" spans="1:7">
      <c r="A39" s="91" t="s">
        <v>53</v>
      </c>
      <c r="B39" s="92">
        <f>B34+B35</f>
        <v>4137.421559</v>
      </c>
      <c r="C39" s="91" t="s">
        <v>54</v>
      </c>
      <c r="D39" s="92">
        <f>D34+D35</f>
        <v>4137.421559</v>
      </c>
      <c r="E39" s="92">
        <f>E34+E35</f>
        <v>4137.421559</v>
      </c>
      <c r="F39" s="92">
        <f>F34+F35</f>
        <v>0</v>
      </c>
      <c r="G39" s="92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2"/>
  <sheetViews>
    <sheetView workbookViewId="0">
      <selection activeCell="N10" sqref="N10"/>
    </sheetView>
  </sheetViews>
  <sheetFormatPr defaultColWidth="10" defaultRowHeight="13.5"/>
  <cols>
    <col min="1" max="1" width="3.5" customWidth="1"/>
    <col min="2" max="3" width="3.125" customWidth="1"/>
    <col min="4" max="4" width="8.875" customWidth="1"/>
    <col min="5" max="5" width="19" customWidth="1"/>
    <col min="6" max="6" width="9" customWidth="1"/>
    <col min="7" max="8" width="9.5" customWidth="1"/>
    <col min="9" max="10" width="7.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5" customWidth="1"/>
    <col min="16" max="16" width="4.625" customWidth="1"/>
    <col min="17" max="17" width="5.1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4.625" customWidth="1"/>
    <col min="26" max="26" width="9.75" customWidth="1"/>
  </cols>
  <sheetData>
    <row r="1" customHeight="1" spans="1:2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22" t="s">
        <v>56</v>
      </c>
      <c r="Y1" s="22"/>
    </row>
    <row r="2" ht="19.5" customHeight="1" spans="1:25">
      <c r="A2" s="15" t="s">
        <v>57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ht="14.25" customHeight="1" spans="1: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90" t="s">
        <v>5</v>
      </c>
      <c r="X3" s="90"/>
      <c r="Y3" s="90"/>
    </row>
    <row r="4" ht="14.25" customHeight="1" spans="1:25">
      <c r="A4" s="16" t="s">
        <v>58</v>
      </c>
      <c r="B4" s="16"/>
      <c r="C4" s="16"/>
      <c r="D4" s="16" t="s">
        <v>59</v>
      </c>
      <c r="E4" s="16" t="s">
        <v>60</v>
      </c>
      <c r="F4" s="16" t="s">
        <v>61</v>
      </c>
      <c r="G4" s="16" t="s">
        <v>62</v>
      </c>
      <c r="H4" s="16"/>
      <c r="I4" s="16"/>
      <c r="J4" s="16"/>
      <c r="K4" s="16"/>
      <c r="L4" s="16" t="s">
        <v>63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 t="s">
        <v>64</v>
      </c>
      <c r="X4" s="16"/>
      <c r="Y4" s="16"/>
    </row>
    <row r="5" ht="70.5" customHeight="1" spans="1:25">
      <c r="A5" s="16" t="s">
        <v>65</v>
      </c>
      <c r="B5" s="16" t="s">
        <v>66</v>
      </c>
      <c r="C5" s="16" t="s">
        <v>67</v>
      </c>
      <c r="D5" s="16"/>
      <c r="E5" s="16"/>
      <c r="F5" s="16"/>
      <c r="G5" s="16" t="s">
        <v>68</v>
      </c>
      <c r="H5" s="16" t="s">
        <v>69</v>
      </c>
      <c r="I5" s="16" t="s">
        <v>70</v>
      </c>
      <c r="J5" s="16" t="s">
        <v>71</v>
      </c>
      <c r="K5" s="16" t="s">
        <v>72</v>
      </c>
      <c r="L5" s="16" t="s">
        <v>68</v>
      </c>
      <c r="M5" s="16" t="s">
        <v>69</v>
      </c>
      <c r="N5" s="16" t="s">
        <v>70</v>
      </c>
      <c r="O5" s="16" t="s">
        <v>71</v>
      </c>
      <c r="P5" s="16" t="s">
        <v>73</v>
      </c>
      <c r="Q5" s="16" t="s">
        <v>74</v>
      </c>
      <c r="R5" s="16" t="s">
        <v>75</v>
      </c>
      <c r="S5" s="16" t="s">
        <v>76</v>
      </c>
      <c r="T5" s="16" t="s">
        <v>77</v>
      </c>
      <c r="U5" s="16" t="s">
        <v>72</v>
      </c>
      <c r="V5" s="16" t="s">
        <v>78</v>
      </c>
      <c r="W5" s="16" t="s">
        <v>68</v>
      </c>
      <c r="X5" s="16" t="s">
        <v>62</v>
      </c>
      <c r="Y5" s="16" t="s">
        <v>79</v>
      </c>
    </row>
    <row r="6" ht="14.25" customHeight="1" spans="1:25">
      <c r="A6" s="16" t="s">
        <v>80</v>
      </c>
      <c r="B6" s="16" t="s">
        <v>80</v>
      </c>
      <c r="C6" s="16" t="s">
        <v>80</v>
      </c>
      <c r="D6" s="16" t="s">
        <v>81</v>
      </c>
      <c r="E6" s="16" t="s">
        <v>81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  <c r="S6" s="16">
        <v>14</v>
      </c>
      <c r="T6" s="16">
        <v>15</v>
      </c>
      <c r="U6" s="16">
        <v>16</v>
      </c>
      <c r="V6" s="16">
        <v>17</v>
      </c>
      <c r="W6" s="16">
        <v>18</v>
      </c>
      <c r="X6" s="16">
        <v>19</v>
      </c>
      <c r="Y6" s="16">
        <v>20</v>
      </c>
    </row>
    <row r="7" s="1" customFormat="1" ht="24.75" customHeight="1" spans="1:25">
      <c r="A7" s="86"/>
      <c r="B7" s="87"/>
      <c r="C7" s="88"/>
      <c r="D7" s="89"/>
      <c r="E7" s="5" t="s">
        <v>11</v>
      </c>
      <c r="F7" s="17">
        <f>41374215.59/10000</f>
        <v>4137.421559</v>
      </c>
      <c r="G7" s="17">
        <f>36665897.09/10000</f>
        <v>3666.589709</v>
      </c>
      <c r="H7" s="17">
        <f>31122906.65/10000</f>
        <v>3112.290665</v>
      </c>
      <c r="I7" s="17">
        <f>2052072.44/10000</f>
        <v>205.207244</v>
      </c>
      <c r="J7" s="17">
        <f>3490918/10000</f>
        <v>349.0918</v>
      </c>
      <c r="K7" s="17"/>
      <c r="L7" s="17">
        <f>4708318.5/10000</f>
        <v>470.83185</v>
      </c>
      <c r="M7" s="17">
        <f>3950031/10000</f>
        <v>395.0031</v>
      </c>
      <c r="N7" s="17">
        <f>185857.5/10000</f>
        <v>18.58575</v>
      </c>
      <c r="O7" s="17">
        <f>542430/10000</f>
        <v>54.243</v>
      </c>
      <c r="P7" s="17">
        <v>0</v>
      </c>
      <c r="Q7" s="17">
        <v>0</v>
      </c>
      <c r="R7" s="17">
        <f>30000/10000</f>
        <v>3</v>
      </c>
      <c r="S7" s="17"/>
      <c r="T7" s="17"/>
      <c r="U7" s="17"/>
      <c r="V7" s="17"/>
      <c r="W7" s="17"/>
      <c r="X7" s="17"/>
      <c r="Y7" s="17"/>
    </row>
    <row r="8" s="1" customFormat="1" ht="24.75" customHeight="1" spans="1:25">
      <c r="A8" s="86"/>
      <c r="B8" s="87"/>
      <c r="C8" s="88"/>
      <c r="D8" s="89"/>
      <c r="E8" s="5"/>
      <c r="F8" s="17">
        <f>41374215.59/10000</f>
        <v>4137.421559</v>
      </c>
      <c r="G8" s="17">
        <f>36665897.09/10000</f>
        <v>3666.589709</v>
      </c>
      <c r="H8" s="17">
        <f>31122906.65/10000</f>
        <v>3112.290665</v>
      </c>
      <c r="I8" s="17">
        <f>2052072.44/10000</f>
        <v>205.207244</v>
      </c>
      <c r="J8" s="17">
        <f>3490918/10000</f>
        <v>349.0918</v>
      </c>
      <c r="K8" s="17"/>
      <c r="L8" s="17">
        <f>4708318.5/10000</f>
        <v>470.83185</v>
      </c>
      <c r="M8" s="17">
        <f>3950031/10000</f>
        <v>395.0031</v>
      </c>
      <c r="N8" s="17">
        <f>185857.5/10000</f>
        <v>18.58575</v>
      </c>
      <c r="O8" s="17">
        <f>542430/10000</f>
        <v>54.243</v>
      </c>
      <c r="P8" s="17">
        <v>0</v>
      </c>
      <c r="Q8" s="17">
        <v>0</v>
      </c>
      <c r="R8" s="17">
        <f>30000/10000</f>
        <v>3</v>
      </c>
      <c r="S8" s="17"/>
      <c r="T8" s="17"/>
      <c r="U8" s="17"/>
      <c r="V8" s="17"/>
      <c r="W8" s="17"/>
      <c r="X8" s="17"/>
      <c r="Y8" s="17"/>
    </row>
    <row r="9" s="1" customFormat="1" ht="24.75" customHeight="1" spans="1:25">
      <c r="A9" s="86"/>
      <c r="B9" s="87"/>
      <c r="C9" s="88"/>
      <c r="D9" s="89" t="s">
        <v>82</v>
      </c>
      <c r="E9" s="5" t="s">
        <v>83</v>
      </c>
      <c r="F9" s="17">
        <f>41374215.59/10000</f>
        <v>4137.421559</v>
      </c>
      <c r="G9" s="17">
        <f>36665897.09/10000</f>
        <v>3666.589709</v>
      </c>
      <c r="H9" s="17">
        <f>31122906.65/10000</f>
        <v>3112.290665</v>
      </c>
      <c r="I9" s="17">
        <f>2052072.44/10000</f>
        <v>205.207244</v>
      </c>
      <c r="J9" s="17">
        <f>3490918/10000</f>
        <v>349.0918</v>
      </c>
      <c r="K9" s="17"/>
      <c r="L9" s="17">
        <f>4708318.5/10000</f>
        <v>470.83185</v>
      </c>
      <c r="M9" s="17">
        <f>3950031/10000</f>
        <v>395.0031</v>
      </c>
      <c r="N9" s="17">
        <f>185857.5/10000</f>
        <v>18.58575</v>
      </c>
      <c r="O9" s="17">
        <f>542430/10000</f>
        <v>54.243</v>
      </c>
      <c r="P9" s="17">
        <v>0</v>
      </c>
      <c r="Q9" s="17">
        <v>0</v>
      </c>
      <c r="R9" s="17">
        <f>30000/10000</f>
        <v>3</v>
      </c>
      <c r="S9" s="17"/>
      <c r="T9" s="17"/>
      <c r="U9" s="17"/>
      <c r="V9" s="17"/>
      <c r="W9" s="17"/>
      <c r="X9" s="17"/>
      <c r="Y9" s="17"/>
    </row>
    <row r="10" s="1" customFormat="1" ht="24.75" customHeight="1" spans="1:25">
      <c r="A10" s="86" t="s">
        <v>84</v>
      </c>
      <c r="B10" s="87" t="s">
        <v>85</v>
      </c>
      <c r="C10" s="88" t="s">
        <v>86</v>
      </c>
      <c r="D10" s="89" t="s">
        <v>87</v>
      </c>
      <c r="E10" s="5" t="s">
        <v>88</v>
      </c>
      <c r="F10" s="17">
        <f>913000/10000</f>
        <v>91.3</v>
      </c>
      <c r="G10" s="17">
        <f>129000/10000</f>
        <v>12.9</v>
      </c>
      <c r="H10" s="17">
        <v>0</v>
      </c>
      <c r="I10" s="17">
        <f>129000/10000</f>
        <v>12.9</v>
      </c>
      <c r="J10" s="17">
        <v>0</v>
      </c>
      <c r="K10" s="17"/>
      <c r="L10" s="17">
        <f>784000/10000</f>
        <v>78.4</v>
      </c>
      <c r="M10" s="17">
        <f>679000/10000</f>
        <v>67.9</v>
      </c>
      <c r="N10" s="17">
        <f>75000/10000</f>
        <v>7.5</v>
      </c>
      <c r="O10" s="17">
        <v>0</v>
      </c>
      <c r="P10" s="17">
        <v>0</v>
      </c>
      <c r="Q10" s="17">
        <v>0</v>
      </c>
      <c r="R10" s="17">
        <f>30000/10000</f>
        <v>3</v>
      </c>
      <c r="S10" s="17"/>
      <c r="T10" s="17"/>
      <c r="U10" s="17"/>
      <c r="V10" s="17"/>
      <c r="W10" s="17"/>
      <c r="X10" s="17"/>
      <c r="Y10" s="17"/>
    </row>
    <row r="11" s="1" customFormat="1" ht="24.75" customHeight="1" spans="1:25">
      <c r="A11" s="86" t="s">
        <v>84</v>
      </c>
      <c r="B11" s="87" t="s">
        <v>85</v>
      </c>
      <c r="C11" s="88" t="s">
        <v>85</v>
      </c>
      <c r="D11" s="89" t="s">
        <v>87</v>
      </c>
      <c r="E11" s="5" t="s">
        <v>89</v>
      </c>
      <c r="F11" s="17">
        <f>27099248.26/10000</f>
        <v>2709.924826</v>
      </c>
      <c r="G11" s="17">
        <f>23285787.26/10000</f>
        <v>2328.578726</v>
      </c>
      <c r="H11" s="17">
        <f>20998592.82/10000</f>
        <v>2099.859282</v>
      </c>
      <c r="I11" s="17">
        <f>1923072.44/10000</f>
        <v>192.307244</v>
      </c>
      <c r="J11" s="17">
        <f>364122/10000</f>
        <v>36.4122</v>
      </c>
      <c r="K11" s="17"/>
      <c r="L11" s="17">
        <f>3813461/10000</f>
        <v>381.3461</v>
      </c>
      <c r="M11" s="17">
        <f>3271031/10000</f>
        <v>327.1031</v>
      </c>
      <c r="N11" s="17">
        <v>0</v>
      </c>
      <c r="O11" s="17">
        <f>542430/10000</f>
        <v>54.243</v>
      </c>
      <c r="P11" s="17">
        <v>0</v>
      </c>
      <c r="Q11" s="17">
        <v>0</v>
      </c>
      <c r="R11" s="17">
        <v>0</v>
      </c>
      <c r="S11" s="17"/>
      <c r="T11" s="17"/>
      <c r="U11" s="17"/>
      <c r="V11" s="17"/>
      <c r="W11" s="17"/>
      <c r="X11" s="17"/>
      <c r="Y11" s="17"/>
    </row>
    <row r="12" s="1" customFormat="1" ht="32.25" customHeight="1" spans="1:25">
      <c r="A12" s="86" t="s">
        <v>84</v>
      </c>
      <c r="B12" s="87" t="s">
        <v>90</v>
      </c>
      <c r="C12" s="88" t="s">
        <v>91</v>
      </c>
      <c r="D12" s="89" t="s">
        <v>87</v>
      </c>
      <c r="E12" s="5" t="s">
        <v>92</v>
      </c>
      <c r="F12" s="17">
        <f>110857.5/10000</f>
        <v>11.08575</v>
      </c>
      <c r="G12" s="17">
        <v>0</v>
      </c>
      <c r="H12" s="17">
        <v>0</v>
      </c>
      <c r="I12" s="17">
        <v>0</v>
      </c>
      <c r="J12" s="17">
        <v>0</v>
      </c>
      <c r="K12" s="17"/>
      <c r="L12" s="17">
        <f>110857.5/10000</f>
        <v>11.08575</v>
      </c>
      <c r="M12" s="17">
        <v>0</v>
      </c>
      <c r="N12" s="17">
        <f>110857.5/10000</f>
        <v>11.08575</v>
      </c>
      <c r="O12" s="17">
        <v>0</v>
      </c>
      <c r="P12" s="17">
        <v>0</v>
      </c>
      <c r="Q12" s="17">
        <v>0</v>
      </c>
      <c r="R12" s="17">
        <v>0</v>
      </c>
      <c r="S12" s="17"/>
      <c r="T12" s="17"/>
      <c r="U12" s="17"/>
      <c r="V12" s="17"/>
      <c r="W12" s="17"/>
      <c r="X12" s="17"/>
      <c r="Y12" s="17"/>
    </row>
    <row r="13" s="1" customFormat="1" ht="24.75" customHeight="1" spans="1:25">
      <c r="A13" s="86" t="s">
        <v>93</v>
      </c>
      <c r="B13" s="87" t="s">
        <v>94</v>
      </c>
      <c r="C13" s="88" t="s">
        <v>85</v>
      </c>
      <c r="D13" s="89" t="s">
        <v>87</v>
      </c>
      <c r="E13" s="5" t="s">
        <v>95</v>
      </c>
      <c r="F13" s="17">
        <f>3126796/10000</f>
        <v>312.6796</v>
      </c>
      <c r="G13" s="17">
        <f>3126796/10000</f>
        <v>312.6796</v>
      </c>
      <c r="H13" s="17">
        <v>0</v>
      </c>
      <c r="I13" s="17">
        <v>0</v>
      </c>
      <c r="J13" s="17">
        <f>3126796/10000</f>
        <v>312.6796</v>
      </c>
      <c r="K13" s="17"/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/>
      <c r="T13" s="17"/>
      <c r="U13" s="17"/>
      <c r="V13" s="17"/>
      <c r="W13" s="17"/>
      <c r="X13" s="17"/>
      <c r="Y13" s="17"/>
    </row>
    <row r="14" s="1" customFormat="1" ht="27" spans="1:25">
      <c r="A14" s="86" t="s">
        <v>93</v>
      </c>
      <c r="B14" s="87" t="s">
        <v>94</v>
      </c>
      <c r="C14" s="88" t="s">
        <v>94</v>
      </c>
      <c r="D14" s="89" t="s">
        <v>87</v>
      </c>
      <c r="E14" s="5" t="s">
        <v>96</v>
      </c>
      <c r="F14" s="17">
        <f>3698379.52/10000</f>
        <v>369.837952</v>
      </c>
      <c r="G14" s="17">
        <f>3698379.52/10000</f>
        <v>369.837952</v>
      </c>
      <c r="H14" s="17">
        <f>3698379.52/10000</f>
        <v>369.837952</v>
      </c>
      <c r="I14" s="17">
        <v>0</v>
      </c>
      <c r="J14" s="17">
        <v>0</v>
      </c>
      <c r="K14" s="17"/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  <c r="R14" s="17">
        <v>0</v>
      </c>
      <c r="S14" s="17"/>
      <c r="T14" s="17"/>
      <c r="U14" s="17"/>
      <c r="V14" s="17"/>
      <c r="W14" s="17"/>
      <c r="X14" s="17"/>
      <c r="Y14" s="17"/>
    </row>
    <row r="15" s="1" customFormat="1" ht="27" spans="1:25">
      <c r="A15" s="86" t="s">
        <v>93</v>
      </c>
      <c r="B15" s="87" t="s">
        <v>94</v>
      </c>
      <c r="C15" s="88" t="s">
        <v>97</v>
      </c>
      <c r="D15" s="89" t="s">
        <v>87</v>
      </c>
      <c r="E15" s="5" t="s">
        <v>98</v>
      </c>
      <c r="F15" s="17">
        <f>1849189.76/10000</f>
        <v>184.918976</v>
      </c>
      <c r="G15" s="17">
        <f>1849189.76/10000</f>
        <v>184.918976</v>
      </c>
      <c r="H15" s="17">
        <f>1849189.76/10000</f>
        <v>184.918976</v>
      </c>
      <c r="I15" s="17">
        <v>0</v>
      </c>
      <c r="J15" s="17">
        <v>0</v>
      </c>
      <c r="K15" s="17"/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/>
      <c r="T15" s="17"/>
      <c r="U15" s="17"/>
      <c r="V15" s="17"/>
      <c r="W15" s="17"/>
      <c r="X15" s="17"/>
      <c r="Y15" s="17"/>
    </row>
    <row r="16" s="1" customFormat="1" ht="24.75" customHeight="1" spans="1:25">
      <c r="A16" s="86" t="s">
        <v>99</v>
      </c>
      <c r="B16" s="87" t="s">
        <v>100</v>
      </c>
      <c r="C16" s="88" t="s">
        <v>86</v>
      </c>
      <c r="D16" s="89" t="s">
        <v>87</v>
      </c>
      <c r="E16" s="5" t="s">
        <v>101</v>
      </c>
      <c r="F16" s="17">
        <f>1802959.91/10000</f>
        <v>180.295991</v>
      </c>
      <c r="G16" s="17">
        <f>1802959.91/10000</f>
        <v>180.295991</v>
      </c>
      <c r="H16" s="17">
        <f>1802959.91/10000</f>
        <v>180.295991</v>
      </c>
      <c r="I16" s="17">
        <v>0</v>
      </c>
      <c r="J16" s="17">
        <v>0</v>
      </c>
      <c r="K16" s="17"/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/>
      <c r="T16" s="17"/>
      <c r="U16" s="17"/>
      <c r="V16" s="17"/>
      <c r="W16" s="17"/>
      <c r="X16" s="17"/>
      <c r="Y16" s="17"/>
    </row>
    <row r="17" s="1" customFormat="1" ht="24.75" customHeight="1" spans="1:25">
      <c r="A17" s="86" t="s">
        <v>102</v>
      </c>
      <c r="B17" s="87" t="s">
        <v>85</v>
      </c>
      <c r="C17" s="88" t="s">
        <v>86</v>
      </c>
      <c r="D17" s="89" t="s">
        <v>87</v>
      </c>
      <c r="E17" s="5" t="s">
        <v>103</v>
      </c>
      <c r="F17" s="17">
        <f>2773784.64/10000</f>
        <v>277.378464</v>
      </c>
      <c r="G17" s="17">
        <f>2773784.64/10000</f>
        <v>277.378464</v>
      </c>
      <c r="H17" s="17">
        <f>2773784.64/10000</f>
        <v>277.378464</v>
      </c>
      <c r="I17" s="17">
        <v>0</v>
      </c>
      <c r="J17" s="17">
        <v>0</v>
      </c>
      <c r="K17" s="17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/>
      <c r="T17" s="17"/>
      <c r="U17" s="17"/>
      <c r="V17" s="17"/>
      <c r="W17" s="17"/>
      <c r="X17" s="17"/>
      <c r="Y17" s="17"/>
    </row>
    <row r="18" s="1" customFormat="1" ht="22.5" customHeight="1" spans="1:25">
      <c r="A18" s="23"/>
      <c r="B18" s="23"/>
      <c r="C18" s="23"/>
      <c r="D18" s="23"/>
      <c r="E18" s="5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="1" customFormat="1" ht="14.25" customHeight="1" spans="1:25">
      <c r="A19" s="23"/>
      <c r="B19" s="23"/>
      <c r="C19" s="23"/>
      <c r="D19" s="23"/>
      <c r="E19" s="5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="1" customFormat="1" ht="14.25" customHeight="1" spans="1:25">
      <c r="A20" s="23"/>
      <c r="B20" s="23"/>
      <c r="C20" s="23"/>
      <c r="D20" s="23"/>
      <c r="E20" s="5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="1" customFormat="1" ht="14.25" customHeight="1" spans="1:25">
      <c r="A21" s="23"/>
      <c r="B21" s="23"/>
      <c r="C21" s="23"/>
      <c r="D21" s="23"/>
      <c r="E21" s="5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="1" customFormat="1" ht="14.25" customHeight="1" spans="1:25">
      <c r="A22" s="23"/>
      <c r="B22" s="23"/>
      <c r="C22" s="23"/>
      <c r="D22" s="23"/>
      <c r="E22" s="5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scale="93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E523"/>
  <sheetViews>
    <sheetView workbookViewId="0">
      <selection activeCell="F6" sqref="$A5:$XFD6"/>
    </sheetView>
  </sheetViews>
  <sheetFormatPr defaultColWidth="9" defaultRowHeight="13.5" outlineLevelCol="4"/>
  <cols>
    <col min="2" max="2" width="25.125" customWidth="1"/>
    <col min="3" max="3" width="15.875" customWidth="1"/>
    <col min="4" max="4" width="16.125" customWidth="1"/>
    <col min="5" max="5" width="19.875" customWidth="1"/>
    <col min="258" max="258" width="25.125" customWidth="1"/>
    <col min="259" max="259" width="15.875" customWidth="1"/>
    <col min="260" max="260" width="16.125" customWidth="1"/>
    <col min="261" max="261" width="19.875" customWidth="1"/>
    <col min="514" max="514" width="25.125" customWidth="1"/>
    <col min="515" max="515" width="15.875" customWidth="1"/>
    <col min="516" max="516" width="16.125" customWidth="1"/>
    <col min="517" max="517" width="19.875" customWidth="1"/>
    <col min="770" max="770" width="25.125" customWidth="1"/>
    <col min="771" max="771" width="15.875" customWidth="1"/>
    <col min="772" max="772" width="16.125" customWidth="1"/>
    <col min="773" max="773" width="19.875" customWidth="1"/>
    <col min="1026" max="1026" width="25.125" customWidth="1"/>
    <col min="1027" max="1027" width="15.875" customWidth="1"/>
    <col min="1028" max="1028" width="16.125" customWidth="1"/>
    <col min="1029" max="1029" width="19.875" customWidth="1"/>
    <col min="1282" max="1282" width="25.125" customWidth="1"/>
    <col min="1283" max="1283" width="15.875" customWidth="1"/>
    <col min="1284" max="1284" width="16.125" customWidth="1"/>
    <col min="1285" max="1285" width="19.875" customWidth="1"/>
    <col min="1538" max="1538" width="25.125" customWidth="1"/>
    <col min="1539" max="1539" width="15.875" customWidth="1"/>
    <col min="1540" max="1540" width="16.125" customWidth="1"/>
    <col min="1541" max="1541" width="19.875" customWidth="1"/>
    <col min="1794" max="1794" width="25.125" customWidth="1"/>
    <col min="1795" max="1795" width="15.875" customWidth="1"/>
    <col min="1796" max="1796" width="16.125" customWidth="1"/>
    <col min="1797" max="1797" width="19.875" customWidth="1"/>
    <col min="2050" max="2050" width="25.125" customWidth="1"/>
    <col min="2051" max="2051" width="15.875" customWidth="1"/>
    <col min="2052" max="2052" width="16.125" customWidth="1"/>
    <col min="2053" max="2053" width="19.875" customWidth="1"/>
    <col min="2306" max="2306" width="25.125" customWidth="1"/>
    <col min="2307" max="2307" width="15.875" customWidth="1"/>
    <col min="2308" max="2308" width="16.125" customWidth="1"/>
    <col min="2309" max="2309" width="19.875" customWidth="1"/>
    <col min="2562" max="2562" width="25.125" customWidth="1"/>
    <col min="2563" max="2563" width="15.875" customWidth="1"/>
    <col min="2564" max="2564" width="16.125" customWidth="1"/>
    <col min="2565" max="2565" width="19.875" customWidth="1"/>
    <col min="2818" max="2818" width="25.125" customWidth="1"/>
    <col min="2819" max="2819" width="15.875" customWidth="1"/>
    <col min="2820" max="2820" width="16.125" customWidth="1"/>
    <col min="2821" max="2821" width="19.875" customWidth="1"/>
    <col min="3074" max="3074" width="25.125" customWidth="1"/>
    <col min="3075" max="3075" width="15.875" customWidth="1"/>
    <col min="3076" max="3076" width="16.125" customWidth="1"/>
    <col min="3077" max="3077" width="19.875" customWidth="1"/>
    <col min="3330" max="3330" width="25.125" customWidth="1"/>
    <col min="3331" max="3331" width="15.875" customWidth="1"/>
    <col min="3332" max="3332" width="16.125" customWidth="1"/>
    <col min="3333" max="3333" width="19.875" customWidth="1"/>
    <col min="3586" max="3586" width="25.125" customWidth="1"/>
    <col min="3587" max="3587" width="15.875" customWidth="1"/>
    <col min="3588" max="3588" width="16.125" customWidth="1"/>
    <col min="3589" max="3589" width="19.875" customWidth="1"/>
    <col min="3842" max="3842" width="25.125" customWidth="1"/>
    <col min="3843" max="3843" width="15.875" customWidth="1"/>
    <col min="3844" max="3844" width="16.125" customWidth="1"/>
    <col min="3845" max="3845" width="19.875" customWidth="1"/>
    <col min="4098" max="4098" width="25.125" customWidth="1"/>
    <col min="4099" max="4099" width="15.875" customWidth="1"/>
    <col min="4100" max="4100" width="16.125" customWidth="1"/>
    <col min="4101" max="4101" width="19.875" customWidth="1"/>
    <col min="4354" max="4354" width="25.125" customWidth="1"/>
    <col min="4355" max="4355" width="15.875" customWidth="1"/>
    <col min="4356" max="4356" width="16.125" customWidth="1"/>
    <col min="4357" max="4357" width="19.875" customWidth="1"/>
    <col min="4610" max="4610" width="25.125" customWidth="1"/>
    <col min="4611" max="4611" width="15.875" customWidth="1"/>
    <col min="4612" max="4612" width="16.125" customWidth="1"/>
    <col min="4613" max="4613" width="19.875" customWidth="1"/>
    <col min="4866" max="4866" width="25.125" customWidth="1"/>
    <col min="4867" max="4867" width="15.875" customWidth="1"/>
    <col min="4868" max="4868" width="16.125" customWidth="1"/>
    <col min="4869" max="4869" width="19.875" customWidth="1"/>
    <col min="5122" max="5122" width="25.125" customWidth="1"/>
    <col min="5123" max="5123" width="15.875" customWidth="1"/>
    <col min="5124" max="5124" width="16.125" customWidth="1"/>
    <col min="5125" max="5125" width="19.875" customWidth="1"/>
    <col min="5378" max="5378" width="25.125" customWidth="1"/>
    <col min="5379" max="5379" width="15.875" customWidth="1"/>
    <col min="5380" max="5380" width="16.125" customWidth="1"/>
    <col min="5381" max="5381" width="19.875" customWidth="1"/>
    <col min="5634" max="5634" width="25.125" customWidth="1"/>
    <col min="5635" max="5635" width="15.875" customWidth="1"/>
    <col min="5636" max="5636" width="16.125" customWidth="1"/>
    <col min="5637" max="5637" width="19.875" customWidth="1"/>
    <col min="5890" max="5890" width="25.125" customWidth="1"/>
    <col min="5891" max="5891" width="15.875" customWidth="1"/>
    <col min="5892" max="5892" width="16.125" customWidth="1"/>
    <col min="5893" max="5893" width="19.875" customWidth="1"/>
    <col min="6146" max="6146" width="25.125" customWidth="1"/>
    <col min="6147" max="6147" width="15.875" customWidth="1"/>
    <col min="6148" max="6148" width="16.125" customWidth="1"/>
    <col min="6149" max="6149" width="19.875" customWidth="1"/>
    <col min="6402" max="6402" width="25.125" customWidth="1"/>
    <col min="6403" max="6403" width="15.875" customWidth="1"/>
    <col min="6404" max="6404" width="16.125" customWidth="1"/>
    <col min="6405" max="6405" width="19.875" customWidth="1"/>
    <col min="6658" max="6658" width="25.125" customWidth="1"/>
    <col min="6659" max="6659" width="15.875" customWidth="1"/>
    <col min="6660" max="6660" width="16.125" customWidth="1"/>
    <col min="6661" max="6661" width="19.875" customWidth="1"/>
    <col min="6914" max="6914" width="25.125" customWidth="1"/>
    <col min="6915" max="6915" width="15.875" customWidth="1"/>
    <col min="6916" max="6916" width="16.125" customWidth="1"/>
    <col min="6917" max="6917" width="19.875" customWidth="1"/>
    <col min="7170" max="7170" width="25.125" customWidth="1"/>
    <col min="7171" max="7171" width="15.875" customWidth="1"/>
    <col min="7172" max="7172" width="16.125" customWidth="1"/>
    <col min="7173" max="7173" width="19.875" customWidth="1"/>
    <col min="7426" max="7426" width="25.125" customWidth="1"/>
    <col min="7427" max="7427" width="15.875" customWidth="1"/>
    <col min="7428" max="7428" width="16.125" customWidth="1"/>
    <col min="7429" max="7429" width="19.875" customWidth="1"/>
    <col min="7682" max="7682" width="25.125" customWidth="1"/>
    <col min="7683" max="7683" width="15.875" customWidth="1"/>
    <col min="7684" max="7684" width="16.125" customWidth="1"/>
    <col min="7685" max="7685" width="19.875" customWidth="1"/>
    <col min="7938" max="7938" width="25.125" customWidth="1"/>
    <col min="7939" max="7939" width="15.875" customWidth="1"/>
    <col min="7940" max="7940" width="16.125" customWidth="1"/>
    <col min="7941" max="7941" width="19.875" customWidth="1"/>
    <col min="8194" max="8194" width="25.125" customWidth="1"/>
    <col min="8195" max="8195" width="15.875" customWidth="1"/>
    <col min="8196" max="8196" width="16.125" customWidth="1"/>
    <col min="8197" max="8197" width="19.875" customWidth="1"/>
    <col min="8450" max="8450" width="25.125" customWidth="1"/>
    <col min="8451" max="8451" width="15.875" customWidth="1"/>
    <col min="8452" max="8452" width="16.125" customWidth="1"/>
    <col min="8453" max="8453" width="19.875" customWidth="1"/>
    <col min="8706" max="8706" width="25.125" customWidth="1"/>
    <col min="8707" max="8707" width="15.875" customWidth="1"/>
    <col min="8708" max="8708" width="16.125" customWidth="1"/>
    <col min="8709" max="8709" width="19.875" customWidth="1"/>
    <col min="8962" max="8962" width="25.125" customWidth="1"/>
    <col min="8963" max="8963" width="15.875" customWidth="1"/>
    <col min="8964" max="8964" width="16.125" customWidth="1"/>
    <col min="8965" max="8965" width="19.875" customWidth="1"/>
    <col min="9218" max="9218" width="25.125" customWidth="1"/>
    <col min="9219" max="9219" width="15.875" customWidth="1"/>
    <col min="9220" max="9220" width="16.125" customWidth="1"/>
    <col min="9221" max="9221" width="19.875" customWidth="1"/>
    <col min="9474" max="9474" width="25.125" customWidth="1"/>
    <col min="9475" max="9475" width="15.875" customWidth="1"/>
    <col min="9476" max="9476" width="16.125" customWidth="1"/>
    <col min="9477" max="9477" width="19.875" customWidth="1"/>
    <col min="9730" max="9730" width="25.125" customWidth="1"/>
    <col min="9731" max="9731" width="15.875" customWidth="1"/>
    <col min="9732" max="9732" width="16.125" customWidth="1"/>
    <col min="9733" max="9733" width="19.875" customWidth="1"/>
    <col min="9986" max="9986" width="25.125" customWidth="1"/>
    <col min="9987" max="9987" width="15.875" customWidth="1"/>
    <col min="9988" max="9988" width="16.125" customWidth="1"/>
    <col min="9989" max="9989" width="19.875" customWidth="1"/>
    <col min="10242" max="10242" width="25.125" customWidth="1"/>
    <col min="10243" max="10243" width="15.875" customWidth="1"/>
    <col min="10244" max="10244" width="16.125" customWidth="1"/>
    <col min="10245" max="10245" width="19.875" customWidth="1"/>
    <col min="10498" max="10498" width="25.125" customWidth="1"/>
    <col min="10499" max="10499" width="15.875" customWidth="1"/>
    <col min="10500" max="10500" width="16.125" customWidth="1"/>
    <col min="10501" max="10501" width="19.875" customWidth="1"/>
    <col min="10754" max="10754" width="25.125" customWidth="1"/>
    <col min="10755" max="10755" width="15.875" customWidth="1"/>
    <col min="10756" max="10756" width="16.125" customWidth="1"/>
    <col min="10757" max="10757" width="19.875" customWidth="1"/>
    <col min="11010" max="11010" width="25.125" customWidth="1"/>
    <col min="11011" max="11011" width="15.875" customWidth="1"/>
    <col min="11012" max="11012" width="16.125" customWidth="1"/>
    <col min="11013" max="11013" width="19.875" customWidth="1"/>
    <col min="11266" max="11266" width="25.125" customWidth="1"/>
    <col min="11267" max="11267" width="15.875" customWidth="1"/>
    <col min="11268" max="11268" width="16.125" customWidth="1"/>
    <col min="11269" max="11269" width="19.875" customWidth="1"/>
    <col min="11522" max="11522" width="25.125" customWidth="1"/>
    <col min="11523" max="11523" width="15.875" customWidth="1"/>
    <col min="11524" max="11524" width="16.125" customWidth="1"/>
    <col min="11525" max="11525" width="19.875" customWidth="1"/>
    <col min="11778" max="11778" width="25.125" customWidth="1"/>
    <col min="11779" max="11779" width="15.875" customWidth="1"/>
    <col min="11780" max="11780" width="16.125" customWidth="1"/>
    <col min="11781" max="11781" width="19.875" customWidth="1"/>
    <col min="12034" max="12034" width="25.125" customWidth="1"/>
    <col min="12035" max="12035" width="15.875" customWidth="1"/>
    <col min="12036" max="12036" width="16.125" customWidth="1"/>
    <col min="12037" max="12037" width="19.875" customWidth="1"/>
    <col min="12290" max="12290" width="25.125" customWidth="1"/>
    <col min="12291" max="12291" width="15.875" customWidth="1"/>
    <col min="12292" max="12292" width="16.125" customWidth="1"/>
    <col min="12293" max="12293" width="19.875" customWidth="1"/>
    <col min="12546" max="12546" width="25.125" customWidth="1"/>
    <col min="12547" max="12547" width="15.875" customWidth="1"/>
    <col min="12548" max="12548" width="16.125" customWidth="1"/>
    <col min="12549" max="12549" width="19.875" customWidth="1"/>
    <col min="12802" max="12802" width="25.125" customWidth="1"/>
    <col min="12803" max="12803" width="15.875" customWidth="1"/>
    <col min="12804" max="12804" width="16.125" customWidth="1"/>
    <col min="12805" max="12805" width="19.875" customWidth="1"/>
    <col min="13058" max="13058" width="25.125" customWidth="1"/>
    <col min="13059" max="13059" width="15.875" customWidth="1"/>
    <col min="13060" max="13060" width="16.125" customWidth="1"/>
    <col min="13061" max="13061" width="19.875" customWidth="1"/>
    <col min="13314" max="13314" width="25.125" customWidth="1"/>
    <col min="13315" max="13315" width="15.875" customWidth="1"/>
    <col min="13316" max="13316" width="16.125" customWidth="1"/>
    <col min="13317" max="13317" width="19.875" customWidth="1"/>
    <col min="13570" max="13570" width="25.125" customWidth="1"/>
    <col min="13571" max="13571" width="15.875" customWidth="1"/>
    <col min="13572" max="13572" width="16.125" customWidth="1"/>
    <col min="13573" max="13573" width="19.875" customWidth="1"/>
    <col min="13826" max="13826" width="25.125" customWidth="1"/>
    <col min="13827" max="13827" width="15.875" customWidth="1"/>
    <col min="13828" max="13828" width="16.125" customWidth="1"/>
    <col min="13829" max="13829" width="19.875" customWidth="1"/>
    <col min="14082" max="14082" width="25.125" customWidth="1"/>
    <col min="14083" max="14083" width="15.875" customWidth="1"/>
    <col min="14084" max="14084" width="16.125" customWidth="1"/>
    <col min="14085" max="14085" width="19.875" customWidth="1"/>
    <col min="14338" max="14338" width="25.125" customWidth="1"/>
    <col min="14339" max="14339" width="15.875" customWidth="1"/>
    <col min="14340" max="14340" width="16.125" customWidth="1"/>
    <col min="14341" max="14341" width="19.875" customWidth="1"/>
    <col min="14594" max="14594" width="25.125" customWidth="1"/>
    <col min="14595" max="14595" width="15.875" customWidth="1"/>
    <col min="14596" max="14596" width="16.125" customWidth="1"/>
    <col min="14597" max="14597" width="19.875" customWidth="1"/>
    <col min="14850" max="14850" width="25.125" customWidth="1"/>
    <col min="14851" max="14851" width="15.875" customWidth="1"/>
    <col min="14852" max="14852" width="16.125" customWidth="1"/>
    <col min="14853" max="14853" width="19.875" customWidth="1"/>
    <col min="15106" max="15106" width="25.125" customWidth="1"/>
    <col min="15107" max="15107" width="15.875" customWidth="1"/>
    <col min="15108" max="15108" width="16.125" customWidth="1"/>
    <col min="15109" max="15109" width="19.875" customWidth="1"/>
    <col min="15362" max="15362" width="25.125" customWidth="1"/>
    <col min="15363" max="15363" width="15.875" customWidth="1"/>
    <col min="15364" max="15364" width="16.125" customWidth="1"/>
    <col min="15365" max="15365" width="19.875" customWidth="1"/>
    <col min="15618" max="15618" width="25.125" customWidth="1"/>
    <col min="15619" max="15619" width="15.875" customWidth="1"/>
    <col min="15620" max="15620" width="16.125" customWidth="1"/>
    <col min="15621" max="15621" width="19.875" customWidth="1"/>
    <col min="15874" max="15874" width="25.125" customWidth="1"/>
    <col min="15875" max="15875" width="15.875" customWidth="1"/>
    <col min="15876" max="15876" width="16.125" customWidth="1"/>
    <col min="15877" max="15877" width="19.875" customWidth="1"/>
    <col min="16130" max="16130" width="25.125" customWidth="1"/>
    <col min="16131" max="16131" width="15.875" customWidth="1"/>
    <col min="16132" max="16132" width="16.125" customWidth="1"/>
    <col min="16133" max="16133" width="19.875" customWidth="1"/>
  </cols>
  <sheetData>
    <row r="1" spans="1:5">
      <c r="A1" s="2"/>
      <c r="B1" s="2"/>
      <c r="C1" s="2"/>
      <c r="D1" s="2"/>
      <c r="E1" s="13" t="s">
        <v>104</v>
      </c>
    </row>
    <row r="2" ht="19.5" spans="1:5">
      <c r="A2" s="3" t="s">
        <v>105</v>
      </c>
      <c r="B2" s="3"/>
      <c r="C2" s="3"/>
      <c r="D2" s="3"/>
      <c r="E2" s="3"/>
    </row>
    <row r="3" spans="1:5">
      <c r="A3" s="2"/>
      <c r="B3" s="2"/>
      <c r="C3" s="2"/>
      <c r="D3" s="2"/>
      <c r="E3" s="13" t="s">
        <v>5</v>
      </c>
    </row>
    <row r="4" spans="1:5">
      <c r="A4" s="4" t="s">
        <v>106</v>
      </c>
      <c r="B4" s="4" t="s">
        <v>107</v>
      </c>
      <c r="C4" s="4" t="s">
        <v>62</v>
      </c>
      <c r="D4" s="4"/>
      <c r="E4" s="4"/>
    </row>
    <row r="5" spans="1:5">
      <c r="A5" s="4"/>
      <c r="B5" s="4"/>
      <c r="C5" s="4" t="s">
        <v>68</v>
      </c>
      <c r="D5" s="4" t="s">
        <v>108</v>
      </c>
      <c r="E5" s="4" t="s">
        <v>109</v>
      </c>
    </row>
    <row r="6" spans="1:5">
      <c r="A6" s="4"/>
      <c r="B6" s="4"/>
      <c r="C6" s="4"/>
      <c r="D6" s="4"/>
      <c r="E6" s="4"/>
    </row>
    <row r="7" spans="1:5">
      <c r="A7" s="4" t="s">
        <v>81</v>
      </c>
      <c r="B7" s="4" t="s">
        <v>81</v>
      </c>
      <c r="C7" s="51">
        <v>1</v>
      </c>
      <c r="D7" s="51">
        <v>2</v>
      </c>
      <c r="E7" s="51">
        <v>3</v>
      </c>
    </row>
    <row r="8" spans="1:5">
      <c r="A8" s="52"/>
      <c r="B8" s="53" t="s">
        <v>11</v>
      </c>
      <c r="C8" s="54">
        <f t="shared" ref="C8:C71" si="0">SUM(D8:E8)</f>
        <v>3666.589709</v>
      </c>
      <c r="D8" s="55">
        <f>D9+D65+D121+D177+D233+D289+D345+D401+D457</f>
        <v>3461.382465</v>
      </c>
      <c r="E8" s="55">
        <f>E9+E65+E121+E177+E233+E289+E345+E401+E457</f>
        <v>205.207244</v>
      </c>
    </row>
    <row r="9" spans="1:5">
      <c r="A9" s="56">
        <v>2050201</v>
      </c>
      <c r="B9" s="57" t="s">
        <v>110</v>
      </c>
      <c r="C9" s="58">
        <f t="shared" si="0"/>
        <v>12.9</v>
      </c>
      <c r="D9" s="58">
        <f>D10+D24+D52</f>
        <v>0</v>
      </c>
      <c r="E9" s="58">
        <f>E10+E24+E52</f>
        <v>12.9</v>
      </c>
    </row>
    <row r="10" hidden="1" spans="1:5">
      <c r="A10" s="59" t="s">
        <v>111</v>
      </c>
      <c r="B10" s="60" t="s">
        <v>69</v>
      </c>
      <c r="C10" s="61">
        <f t="shared" si="0"/>
        <v>0</v>
      </c>
      <c r="D10" s="61">
        <f>SUM(D11:D23)</f>
        <v>0</v>
      </c>
      <c r="E10" s="61">
        <f>SUM(E11:E23)</f>
        <v>0</v>
      </c>
    </row>
    <row r="11" hidden="1" spans="1:5">
      <c r="A11" s="62" t="s">
        <v>112</v>
      </c>
      <c r="B11" s="63" t="s">
        <v>113</v>
      </c>
      <c r="C11" s="64">
        <f t="shared" si="0"/>
        <v>0</v>
      </c>
      <c r="D11" s="64"/>
      <c r="E11" s="65"/>
    </row>
    <row r="12" hidden="1" spans="1:5">
      <c r="A12" s="62" t="s">
        <v>114</v>
      </c>
      <c r="B12" s="63" t="s">
        <v>115</v>
      </c>
      <c r="C12" s="64">
        <f t="shared" si="0"/>
        <v>0</v>
      </c>
      <c r="D12" s="64"/>
      <c r="E12" s="65"/>
    </row>
    <row r="13" hidden="1" spans="1:5">
      <c r="A13" s="62" t="s">
        <v>116</v>
      </c>
      <c r="B13" s="63" t="s">
        <v>117</v>
      </c>
      <c r="C13" s="64">
        <f t="shared" si="0"/>
        <v>0</v>
      </c>
      <c r="D13" s="65"/>
      <c r="E13" s="65"/>
    </row>
    <row r="14" hidden="1" spans="1:5">
      <c r="A14" s="62" t="s">
        <v>118</v>
      </c>
      <c r="B14" s="63" t="s">
        <v>119</v>
      </c>
      <c r="C14" s="64">
        <f t="shared" si="0"/>
        <v>0</v>
      </c>
      <c r="D14" s="65"/>
      <c r="E14" s="65"/>
    </row>
    <row r="15" hidden="1" spans="1:5">
      <c r="A15" s="62" t="s">
        <v>120</v>
      </c>
      <c r="B15" s="63" t="s">
        <v>121</v>
      </c>
      <c r="C15" s="64">
        <f t="shared" si="0"/>
        <v>0</v>
      </c>
      <c r="D15" s="65"/>
      <c r="E15" s="65"/>
    </row>
    <row r="16" hidden="1" spans="1:5">
      <c r="A16" s="62" t="s">
        <v>122</v>
      </c>
      <c r="B16" s="63" t="s">
        <v>123</v>
      </c>
      <c r="C16" s="64">
        <f t="shared" si="0"/>
        <v>0</v>
      </c>
      <c r="D16" s="17"/>
      <c r="E16" s="65"/>
    </row>
    <row r="17" hidden="1" spans="1:5">
      <c r="A17" s="62" t="s">
        <v>124</v>
      </c>
      <c r="B17" s="63" t="s">
        <v>125</v>
      </c>
      <c r="C17" s="64">
        <f t="shared" si="0"/>
        <v>0</v>
      </c>
      <c r="D17" s="17"/>
      <c r="E17" s="65"/>
    </row>
    <row r="18" hidden="1" spans="1:5">
      <c r="A18" s="62" t="s">
        <v>126</v>
      </c>
      <c r="B18" s="63" t="s">
        <v>127</v>
      </c>
      <c r="C18" s="64">
        <f t="shared" si="0"/>
        <v>0</v>
      </c>
      <c r="D18" s="17"/>
      <c r="E18" s="65"/>
    </row>
    <row r="19" hidden="1" spans="1:5">
      <c r="A19" s="62" t="s">
        <v>128</v>
      </c>
      <c r="B19" s="63" t="s">
        <v>129</v>
      </c>
      <c r="C19" s="64">
        <f t="shared" si="0"/>
        <v>0</v>
      </c>
      <c r="D19" s="64"/>
      <c r="E19" s="65"/>
    </row>
    <row r="20" hidden="1" spans="1:5">
      <c r="A20" s="62" t="s">
        <v>130</v>
      </c>
      <c r="B20" s="63" t="s">
        <v>131</v>
      </c>
      <c r="C20" s="64">
        <f t="shared" si="0"/>
        <v>0</v>
      </c>
      <c r="D20" s="64"/>
      <c r="E20" s="65"/>
    </row>
    <row r="21" hidden="1" spans="1:5">
      <c r="A21" s="62" t="s">
        <v>132</v>
      </c>
      <c r="B21" s="63" t="s">
        <v>133</v>
      </c>
      <c r="C21" s="64">
        <f t="shared" si="0"/>
        <v>0</v>
      </c>
      <c r="D21" s="17"/>
      <c r="E21" s="65"/>
    </row>
    <row r="22" hidden="1" spans="1:5">
      <c r="A22" s="62" t="s">
        <v>134</v>
      </c>
      <c r="B22" s="63" t="s">
        <v>135</v>
      </c>
      <c r="C22" s="64">
        <f t="shared" si="0"/>
        <v>0</v>
      </c>
      <c r="D22" s="64"/>
      <c r="E22" s="65"/>
    </row>
    <row r="23" hidden="1" spans="1:5">
      <c r="A23" s="62" t="s">
        <v>136</v>
      </c>
      <c r="B23" s="63" t="s">
        <v>137</v>
      </c>
      <c r="C23" s="64">
        <f t="shared" si="0"/>
        <v>0</v>
      </c>
      <c r="D23" s="64"/>
      <c r="E23" s="65"/>
    </row>
    <row r="24" spans="1:5">
      <c r="A24" s="59" t="s">
        <v>138</v>
      </c>
      <c r="B24" s="60" t="s">
        <v>70</v>
      </c>
      <c r="C24" s="61">
        <f t="shared" si="0"/>
        <v>12.9</v>
      </c>
      <c r="D24" s="61">
        <f>SUM(D25:D51)</f>
        <v>0</v>
      </c>
      <c r="E24" s="61">
        <f>SUM(E25:E51)</f>
        <v>12.9</v>
      </c>
    </row>
    <row r="25" spans="1:5">
      <c r="A25" s="62" t="s">
        <v>139</v>
      </c>
      <c r="B25" s="63" t="s">
        <v>140</v>
      </c>
      <c r="C25" s="64">
        <f t="shared" si="0"/>
        <v>12.9</v>
      </c>
      <c r="D25" s="64"/>
      <c r="E25" s="65">
        <f>129000/10000</f>
        <v>12.9</v>
      </c>
    </row>
    <row r="26" hidden="1" spans="1:5">
      <c r="A26" s="62" t="s">
        <v>141</v>
      </c>
      <c r="B26" s="63" t="s">
        <v>142</v>
      </c>
      <c r="C26" s="64">
        <f t="shared" si="0"/>
        <v>0</v>
      </c>
      <c r="D26" s="65"/>
      <c r="E26" s="65"/>
    </row>
    <row r="27" hidden="1" spans="1:5">
      <c r="A27" s="62" t="s">
        <v>143</v>
      </c>
      <c r="B27" s="63" t="s">
        <v>144</v>
      </c>
      <c r="C27" s="64">
        <f t="shared" si="0"/>
        <v>0</v>
      </c>
      <c r="D27" s="65"/>
      <c r="E27" s="65"/>
    </row>
    <row r="28" hidden="1" spans="1:5">
      <c r="A28" s="62" t="s">
        <v>145</v>
      </c>
      <c r="B28" s="63" t="s">
        <v>146</v>
      </c>
      <c r="C28" s="64">
        <f t="shared" si="0"/>
        <v>0</v>
      </c>
      <c r="D28" s="65"/>
      <c r="E28" s="65"/>
    </row>
    <row r="29" hidden="1" spans="1:5">
      <c r="A29" s="62" t="s">
        <v>147</v>
      </c>
      <c r="B29" s="63" t="s">
        <v>148</v>
      </c>
      <c r="C29" s="64">
        <f t="shared" si="0"/>
        <v>0</v>
      </c>
      <c r="D29" s="64"/>
      <c r="E29" s="65"/>
    </row>
    <row r="30" hidden="1" spans="1:5">
      <c r="A30" s="62" t="s">
        <v>149</v>
      </c>
      <c r="B30" s="63" t="s">
        <v>150</v>
      </c>
      <c r="C30" s="64">
        <f t="shared" si="0"/>
        <v>0</v>
      </c>
      <c r="D30" s="66"/>
      <c r="E30" s="66"/>
    </row>
    <row r="31" hidden="1" spans="1:5">
      <c r="A31" s="62" t="s">
        <v>151</v>
      </c>
      <c r="B31" s="63" t="s">
        <v>152</v>
      </c>
      <c r="C31" s="64">
        <f t="shared" si="0"/>
        <v>0</v>
      </c>
      <c r="D31" s="66"/>
      <c r="E31" s="66"/>
    </row>
    <row r="32" hidden="1" spans="1:5">
      <c r="A32" s="62" t="s">
        <v>153</v>
      </c>
      <c r="B32" s="63" t="s">
        <v>154</v>
      </c>
      <c r="C32" s="64">
        <f t="shared" si="0"/>
        <v>0</v>
      </c>
      <c r="D32" s="66"/>
      <c r="E32" s="66"/>
    </row>
    <row r="33" hidden="1" spans="1:5">
      <c r="A33" s="62" t="s">
        <v>155</v>
      </c>
      <c r="B33" s="63" t="s">
        <v>156</v>
      </c>
      <c r="C33" s="64">
        <f t="shared" si="0"/>
        <v>0</v>
      </c>
      <c r="D33" s="66"/>
      <c r="E33" s="66"/>
    </row>
    <row r="34" hidden="1" spans="1:5">
      <c r="A34" s="62" t="s">
        <v>157</v>
      </c>
      <c r="B34" s="63" t="s">
        <v>158</v>
      </c>
      <c r="C34" s="64">
        <f t="shared" si="0"/>
        <v>0</v>
      </c>
      <c r="D34" s="66"/>
      <c r="E34" s="66"/>
    </row>
    <row r="35" hidden="1" spans="1:5">
      <c r="A35" s="62" t="s">
        <v>159</v>
      </c>
      <c r="B35" s="63" t="s">
        <v>160</v>
      </c>
      <c r="C35" s="64">
        <f t="shared" si="0"/>
        <v>0</v>
      </c>
      <c r="D35" s="66"/>
      <c r="E35" s="66"/>
    </row>
    <row r="36" hidden="1" spans="1:5">
      <c r="A36" s="62" t="s">
        <v>161</v>
      </c>
      <c r="B36" s="63" t="s">
        <v>162</v>
      </c>
      <c r="C36" s="64">
        <f t="shared" si="0"/>
        <v>0</v>
      </c>
      <c r="D36" s="66"/>
      <c r="E36" s="66"/>
    </row>
    <row r="37" hidden="1" spans="1:5">
      <c r="A37" s="62" t="s">
        <v>163</v>
      </c>
      <c r="B37" s="63" t="s">
        <v>164</v>
      </c>
      <c r="C37" s="64">
        <f t="shared" si="0"/>
        <v>0</v>
      </c>
      <c r="D37" s="66"/>
      <c r="E37" s="66"/>
    </row>
    <row r="38" hidden="1" spans="1:5">
      <c r="A38" s="62" t="s">
        <v>165</v>
      </c>
      <c r="B38" s="63" t="s">
        <v>166</v>
      </c>
      <c r="C38" s="64">
        <f t="shared" si="0"/>
        <v>0</v>
      </c>
      <c r="D38" s="66"/>
      <c r="E38" s="66"/>
    </row>
    <row r="39" hidden="1" spans="1:5">
      <c r="A39" s="62" t="s">
        <v>167</v>
      </c>
      <c r="B39" s="63" t="s">
        <v>168</v>
      </c>
      <c r="C39" s="64">
        <f t="shared" si="0"/>
        <v>0</v>
      </c>
      <c r="D39" s="66"/>
      <c r="E39" s="66"/>
    </row>
    <row r="40" hidden="1" spans="1:5">
      <c r="A40" s="62" t="s">
        <v>169</v>
      </c>
      <c r="B40" s="63" t="s">
        <v>170</v>
      </c>
      <c r="C40" s="64">
        <f t="shared" si="0"/>
        <v>0</v>
      </c>
      <c r="D40" s="66"/>
      <c r="E40" s="66"/>
    </row>
    <row r="41" hidden="1" spans="1:5">
      <c r="A41" s="62" t="s">
        <v>171</v>
      </c>
      <c r="B41" s="63" t="s">
        <v>172</v>
      </c>
      <c r="C41" s="64">
        <f t="shared" si="0"/>
        <v>0</v>
      </c>
      <c r="D41" s="66"/>
      <c r="E41" s="66"/>
    </row>
    <row r="42" hidden="1" spans="1:5">
      <c r="A42" s="62" t="s">
        <v>173</v>
      </c>
      <c r="B42" s="63" t="s">
        <v>174</v>
      </c>
      <c r="C42" s="64">
        <f t="shared" si="0"/>
        <v>0</v>
      </c>
      <c r="D42" s="66"/>
      <c r="E42" s="66"/>
    </row>
    <row r="43" hidden="1" spans="1:5">
      <c r="A43" s="62" t="s">
        <v>175</v>
      </c>
      <c r="B43" s="63" t="s">
        <v>176</v>
      </c>
      <c r="C43" s="64">
        <f t="shared" si="0"/>
        <v>0</v>
      </c>
      <c r="D43" s="66"/>
      <c r="E43" s="66"/>
    </row>
    <row r="44" hidden="1" spans="1:5">
      <c r="A44" s="62" t="s">
        <v>177</v>
      </c>
      <c r="B44" s="63" t="s">
        <v>178</v>
      </c>
      <c r="C44" s="64">
        <f t="shared" si="0"/>
        <v>0</v>
      </c>
      <c r="D44" s="66"/>
      <c r="E44" s="66"/>
    </row>
    <row r="45" hidden="1" spans="1:5">
      <c r="A45" s="62" t="s">
        <v>179</v>
      </c>
      <c r="B45" s="63" t="s">
        <v>180</v>
      </c>
      <c r="C45" s="64">
        <f t="shared" si="0"/>
        <v>0</v>
      </c>
      <c r="D45" s="66"/>
      <c r="E45" s="66"/>
    </row>
    <row r="46" hidden="1" spans="1:5">
      <c r="A46" s="62" t="s">
        <v>181</v>
      </c>
      <c r="B46" s="63" t="s">
        <v>182</v>
      </c>
      <c r="C46" s="64">
        <f t="shared" si="0"/>
        <v>0</v>
      </c>
      <c r="D46" s="66"/>
      <c r="E46" s="66"/>
    </row>
    <row r="47" hidden="1" spans="1:5">
      <c r="A47" s="62" t="s">
        <v>183</v>
      </c>
      <c r="B47" s="63" t="s">
        <v>184</v>
      </c>
      <c r="C47" s="64">
        <f t="shared" si="0"/>
        <v>0</v>
      </c>
      <c r="D47" s="66"/>
      <c r="E47" s="66"/>
    </row>
    <row r="48" hidden="1" spans="1:5">
      <c r="A48" s="62" t="s">
        <v>185</v>
      </c>
      <c r="B48" s="63" t="s">
        <v>186</v>
      </c>
      <c r="C48" s="64">
        <f t="shared" si="0"/>
        <v>0</v>
      </c>
      <c r="D48" s="66"/>
      <c r="E48" s="66"/>
    </row>
    <row r="49" hidden="1" spans="1:5">
      <c r="A49" s="62" t="s">
        <v>187</v>
      </c>
      <c r="B49" s="63" t="s">
        <v>188</v>
      </c>
      <c r="C49" s="64">
        <f t="shared" si="0"/>
        <v>0</v>
      </c>
      <c r="D49" s="66"/>
      <c r="E49" s="66"/>
    </row>
    <row r="50" hidden="1" spans="1:5">
      <c r="A50" s="62" t="s">
        <v>189</v>
      </c>
      <c r="B50" s="63" t="s">
        <v>190</v>
      </c>
      <c r="C50" s="64">
        <f t="shared" si="0"/>
        <v>0</v>
      </c>
      <c r="D50" s="66"/>
      <c r="E50" s="66"/>
    </row>
    <row r="51" hidden="1" spans="1:5">
      <c r="A51" s="62" t="s">
        <v>191</v>
      </c>
      <c r="B51" s="63" t="s">
        <v>192</v>
      </c>
      <c r="C51" s="64">
        <f t="shared" si="0"/>
        <v>0</v>
      </c>
      <c r="D51" s="66"/>
      <c r="E51" s="66"/>
    </row>
    <row r="52" hidden="1" spans="1:5">
      <c r="A52" s="59" t="s">
        <v>193</v>
      </c>
      <c r="B52" s="60" t="s">
        <v>71</v>
      </c>
      <c r="C52" s="61">
        <f t="shared" si="0"/>
        <v>0</v>
      </c>
      <c r="D52" s="67">
        <f>SUM(D53:D64)</f>
        <v>0</v>
      </c>
      <c r="E52" s="67">
        <f>SUM(E53:E64)</f>
        <v>0</v>
      </c>
    </row>
    <row r="53" hidden="1" spans="1:5">
      <c r="A53" s="62" t="s">
        <v>194</v>
      </c>
      <c r="B53" s="63" t="s">
        <v>195</v>
      </c>
      <c r="C53" s="64">
        <f t="shared" si="0"/>
        <v>0</v>
      </c>
      <c r="D53" s="66"/>
      <c r="E53" s="66"/>
    </row>
    <row r="54" hidden="1" spans="1:5">
      <c r="A54" s="62" t="s">
        <v>196</v>
      </c>
      <c r="B54" s="63" t="s">
        <v>197</v>
      </c>
      <c r="C54" s="64">
        <f t="shared" si="0"/>
        <v>0</v>
      </c>
      <c r="D54" s="66"/>
      <c r="E54" s="66"/>
    </row>
    <row r="55" hidden="1" spans="1:5">
      <c r="A55" s="62" t="s">
        <v>198</v>
      </c>
      <c r="B55" s="63" t="s">
        <v>199</v>
      </c>
      <c r="C55" s="64">
        <f t="shared" si="0"/>
        <v>0</v>
      </c>
      <c r="D55" s="66"/>
      <c r="E55" s="66"/>
    </row>
    <row r="56" hidden="1" spans="1:5">
      <c r="A56" s="62" t="s">
        <v>200</v>
      </c>
      <c r="B56" s="63" t="s">
        <v>201</v>
      </c>
      <c r="C56" s="64">
        <f t="shared" si="0"/>
        <v>0</v>
      </c>
      <c r="D56" s="66"/>
      <c r="E56" s="66"/>
    </row>
    <row r="57" hidden="1" spans="1:5">
      <c r="A57" s="62" t="s">
        <v>202</v>
      </c>
      <c r="B57" s="63" t="s">
        <v>203</v>
      </c>
      <c r="C57" s="64">
        <f t="shared" si="0"/>
        <v>0</v>
      </c>
      <c r="D57" s="66"/>
      <c r="E57" s="66"/>
    </row>
    <row r="58" hidden="1" spans="1:5">
      <c r="A58" s="62" t="s">
        <v>204</v>
      </c>
      <c r="B58" s="63" t="s">
        <v>205</v>
      </c>
      <c r="C58" s="64">
        <f t="shared" si="0"/>
        <v>0</v>
      </c>
      <c r="D58" s="66"/>
      <c r="E58" s="66"/>
    </row>
    <row r="59" hidden="1" spans="1:5">
      <c r="A59" s="62" t="s">
        <v>206</v>
      </c>
      <c r="B59" s="63" t="s">
        <v>207</v>
      </c>
      <c r="C59" s="64">
        <f t="shared" si="0"/>
        <v>0</v>
      </c>
      <c r="D59" s="66"/>
      <c r="E59" s="66"/>
    </row>
    <row r="60" hidden="1" spans="1:5">
      <c r="A60" s="62" t="s">
        <v>208</v>
      </c>
      <c r="B60" s="63" t="s">
        <v>209</v>
      </c>
      <c r="C60" s="64">
        <f t="shared" si="0"/>
        <v>0</v>
      </c>
      <c r="D60" s="66"/>
      <c r="E60" s="66"/>
    </row>
    <row r="61" hidden="1" spans="1:5">
      <c r="A61" s="62" t="s">
        <v>210</v>
      </c>
      <c r="B61" s="63" t="s">
        <v>211</v>
      </c>
      <c r="C61" s="64">
        <f t="shared" si="0"/>
        <v>0</v>
      </c>
      <c r="D61" s="66"/>
      <c r="E61" s="66"/>
    </row>
    <row r="62" hidden="1" spans="1:5">
      <c r="A62" s="62" t="s">
        <v>212</v>
      </c>
      <c r="B62" s="63" t="s">
        <v>213</v>
      </c>
      <c r="C62" s="64">
        <f t="shared" si="0"/>
        <v>0</v>
      </c>
      <c r="D62" s="66"/>
      <c r="E62" s="66"/>
    </row>
    <row r="63" hidden="1" spans="1:5">
      <c r="A63" s="62" t="s">
        <v>214</v>
      </c>
      <c r="B63" s="63" t="s">
        <v>215</v>
      </c>
      <c r="C63" s="64">
        <f t="shared" si="0"/>
        <v>0</v>
      </c>
      <c r="D63" s="66"/>
      <c r="E63" s="66"/>
    </row>
    <row r="64" hidden="1" spans="1:5">
      <c r="A64" s="62" t="s">
        <v>216</v>
      </c>
      <c r="B64" s="63" t="s">
        <v>217</v>
      </c>
      <c r="C64" s="64">
        <f t="shared" si="0"/>
        <v>0</v>
      </c>
      <c r="D64" s="66"/>
      <c r="E64" s="66"/>
    </row>
    <row r="65" spans="1:5">
      <c r="A65" s="68"/>
      <c r="B65" s="69" t="s">
        <v>218</v>
      </c>
      <c r="C65" s="58">
        <f t="shared" si="0"/>
        <v>3653.689709</v>
      </c>
      <c r="D65" s="70">
        <f>D66+D80+D108</f>
        <v>3461.382465</v>
      </c>
      <c r="E65" s="70">
        <f>E66+E80+E108</f>
        <v>192.307244</v>
      </c>
    </row>
    <row r="66" spans="1:5">
      <c r="A66" s="59" t="s">
        <v>111</v>
      </c>
      <c r="B66" s="60" t="s">
        <v>69</v>
      </c>
      <c r="C66" s="61">
        <f t="shared" si="0"/>
        <v>3112.290665</v>
      </c>
      <c r="D66" s="67">
        <f>SUM(D67:D79)</f>
        <v>3112.290665</v>
      </c>
      <c r="E66" s="67">
        <f>SUM(E67:E79)</f>
        <v>0</v>
      </c>
    </row>
    <row r="67" spans="1:5">
      <c r="A67" s="62" t="s">
        <v>112</v>
      </c>
      <c r="B67" s="63" t="s">
        <v>113</v>
      </c>
      <c r="C67" s="64">
        <f t="shared" si="0"/>
        <v>761.3004</v>
      </c>
      <c r="D67" s="71">
        <f>7613004/10000</f>
        <v>761.3004</v>
      </c>
      <c r="E67" s="66"/>
    </row>
    <row r="68" spans="1:5">
      <c r="A68" s="62" t="s">
        <v>114</v>
      </c>
      <c r="B68" s="63" t="s">
        <v>115</v>
      </c>
      <c r="C68" s="64">
        <f t="shared" si="0"/>
        <v>336.1752</v>
      </c>
      <c r="D68" s="71">
        <f>3361752/10000</f>
        <v>336.1752</v>
      </c>
      <c r="E68" s="66"/>
    </row>
    <row r="69" spans="1:5">
      <c r="A69" s="62" t="s">
        <v>116</v>
      </c>
      <c r="B69" s="63" t="s">
        <v>117</v>
      </c>
      <c r="C69" s="64">
        <f t="shared" si="0"/>
        <v>382.512</v>
      </c>
      <c r="D69" s="71">
        <f>3825120/10000</f>
        <v>382.512</v>
      </c>
      <c r="E69" s="66"/>
    </row>
    <row r="70" hidden="1" spans="1:5">
      <c r="A70" s="62" t="s">
        <v>118</v>
      </c>
      <c r="B70" s="63" t="s">
        <v>119</v>
      </c>
      <c r="C70" s="64">
        <f t="shared" si="0"/>
        <v>0</v>
      </c>
      <c r="D70" s="71"/>
      <c r="E70" s="66"/>
    </row>
    <row r="71" spans="1:5">
      <c r="A71" s="62" t="s">
        <v>120</v>
      </c>
      <c r="B71" s="63" t="s">
        <v>121</v>
      </c>
      <c r="C71" s="64">
        <f t="shared" si="0"/>
        <v>187.8</v>
      </c>
      <c r="D71" s="71">
        <f>1878000/10000</f>
        <v>187.8</v>
      </c>
      <c r="E71" s="66"/>
    </row>
    <row r="72" spans="1:5">
      <c r="A72" s="62" t="s">
        <v>122</v>
      </c>
      <c r="B72" s="63" t="s">
        <v>123</v>
      </c>
      <c r="C72" s="64">
        <f t="shared" ref="C72:C135" si="1">SUM(D72:E72)</f>
        <v>369.837952</v>
      </c>
      <c r="D72" s="71">
        <f>3698379.52/10000</f>
        <v>369.837952</v>
      </c>
      <c r="E72" s="66"/>
    </row>
    <row r="73" spans="1:5">
      <c r="A73" s="62" t="s">
        <v>124</v>
      </c>
      <c r="B73" s="63" t="s">
        <v>125</v>
      </c>
      <c r="C73" s="64">
        <f t="shared" si="1"/>
        <v>184.918976</v>
      </c>
      <c r="D73" s="71">
        <f>1849189.76/10000</f>
        <v>184.918976</v>
      </c>
      <c r="E73" s="66"/>
    </row>
    <row r="74" spans="1:5">
      <c r="A74" s="62" t="s">
        <v>126</v>
      </c>
      <c r="B74" s="63" t="s">
        <v>127</v>
      </c>
      <c r="C74" s="64">
        <f t="shared" si="1"/>
        <v>180.295991</v>
      </c>
      <c r="D74" s="71">
        <f>1802959.91/10000</f>
        <v>180.295991</v>
      </c>
      <c r="E74" s="66"/>
    </row>
    <row r="75" hidden="1" spans="1:5">
      <c r="A75" s="62" t="s">
        <v>128</v>
      </c>
      <c r="B75" s="63" t="s">
        <v>129</v>
      </c>
      <c r="C75" s="64">
        <f t="shared" si="1"/>
        <v>0</v>
      </c>
      <c r="D75" s="64"/>
      <c r="E75" s="66"/>
    </row>
    <row r="76" spans="1:5">
      <c r="A76" s="62" t="s">
        <v>130</v>
      </c>
      <c r="B76" s="63" t="s">
        <v>131</v>
      </c>
      <c r="C76" s="64">
        <f t="shared" si="1"/>
        <v>17.901282</v>
      </c>
      <c r="D76" s="71">
        <f>179012.82/10000</f>
        <v>17.901282</v>
      </c>
      <c r="E76" s="66"/>
    </row>
    <row r="77" spans="1:5">
      <c r="A77" s="62" t="s">
        <v>132</v>
      </c>
      <c r="B77" s="63" t="s">
        <v>133</v>
      </c>
      <c r="C77" s="64">
        <f t="shared" si="1"/>
        <v>277.378464</v>
      </c>
      <c r="D77" s="71">
        <f>2773784.64/10000</f>
        <v>277.378464</v>
      </c>
      <c r="E77" s="66"/>
    </row>
    <row r="78" hidden="1" spans="1:5">
      <c r="A78" s="62" t="s">
        <v>134</v>
      </c>
      <c r="B78" s="63" t="s">
        <v>135</v>
      </c>
      <c r="C78" s="64">
        <f t="shared" si="1"/>
        <v>0</v>
      </c>
      <c r="D78" s="66"/>
      <c r="E78" s="66"/>
    </row>
    <row r="79" spans="1:5">
      <c r="A79" s="62" t="s">
        <v>136</v>
      </c>
      <c r="B79" s="63" t="s">
        <v>137</v>
      </c>
      <c r="C79" s="64">
        <f t="shared" si="1"/>
        <v>414.1704</v>
      </c>
      <c r="D79" s="71">
        <f>4141704/10000</f>
        <v>414.1704</v>
      </c>
      <c r="E79" s="66"/>
    </row>
    <row r="80" spans="1:5">
      <c r="A80" s="59" t="s">
        <v>138</v>
      </c>
      <c r="B80" s="60" t="s">
        <v>70</v>
      </c>
      <c r="C80" s="61">
        <f t="shared" si="1"/>
        <v>192.307244</v>
      </c>
      <c r="D80" s="67">
        <f>SUM(D81:D107)</f>
        <v>0</v>
      </c>
      <c r="E80" s="67">
        <f>SUM(E81:E107)</f>
        <v>192.307244</v>
      </c>
    </row>
    <row r="81" spans="1:5">
      <c r="A81" s="62" t="s">
        <v>139</v>
      </c>
      <c r="B81" s="63" t="s">
        <v>140</v>
      </c>
      <c r="C81" s="64">
        <f t="shared" si="1"/>
        <v>46.0775</v>
      </c>
      <c r="D81" s="66"/>
      <c r="E81" s="71">
        <f>(589775-129000)/10000</f>
        <v>46.0775</v>
      </c>
    </row>
    <row r="82" hidden="1" spans="1:5">
      <c r="A82" s="62" t="s">
        <v>141</v>
      </c>
      <c r="B82" s="63" t="s">
        <v>142</v>
      </c>
      <c r="C82" s="64">
        <f t="shared" si="1"/>
        <v>0</v>
      </c>
      <c r="D82" s="66"/>
      <c r="E82" s="66"/>
    </row>
    <row r="83" hidden="1" spans="1:5">
      <c r="A83" s="62" t="s">
        <v>143</v>
      </c>
      <c r="B83" s="63" t="s">
        <v>144</v>
      </c>
      <c r="C83" s="64">
        <f t="shared" si="1"/>
        <v>0</v>
      </c>
      <c r="D83" s="66"/>
      <c r="E83" s="66"/>
    </row>
    <row r="84" hidden="1" spans="1:5">
      <c r="A84" s="62" t="s">
        <v>145</v>
      </c>
      <c r="B84" s="63" t="s">
        <v>146</v>
      </c>
      <c r="C84" s="64">
        <f t="shared" si="1"/>
        <v>0</v>
      </c>
      <c r="D84" s="66"/>
      <c r="E84" s="66"/>
    </row>
    <row r="85" hidden="1" spans="1:5">
      <c r="A85" s="62" t="s">
        <v>147</v>
      </c>
      <c r="B85" s="63" t="s">
        <v>148</v>
      </c>
      <c r="C85" s="64">
        <f t="shared" si="1"/>
        <v>0</v>
      </c>
      <c r="D85" s="66"/>
      <c r="E85" s="66"/>
    </row>
    <row r="86" hidden="1" spans="1:5">
      <c r="A86" s="62" t="s">
        <v>149</v>
      </c>
      <c r="B86" s="63" t="s">
        <v>150</v>
      </c>
      <c r="C86" s="64">
        <f t="shared" si="1"/>
        <v>0</v>
      </c>
      <c r="D86" s="66"/>
      <c r="E86" s="66"/>
    </row>
    <row r="87" hidden="1" spans="1:5">
      <c r="A87" s="62" t="s">
        <v>151</v>
      </c>
      <c r="B87" s="63" t="s">
        <v>152</v>
      </c>
      <c r="C87" s="64">
        <f t="shared" si="1"/>
        <v>0</v>
      </c>
      <c r="D87" s="66"/>
      <c r="E87" s="66"/>
    </row>
    <row r="88" hidden="1" spans="1:5">
      <c r="A88" s="62" t="s">
        <v>153</v>
      </c>
      <c r="B88" s="63" t="s">
        <v>154</v>
      </c>
      <c r="C88" s="64">
        <f t="shared" si="1"/>
        <v>0</v>
      </c>
      <c r="D88" s="66"/>
      <c r="E88" s="66"/>
    </row>
    <row r="89" hidden="1" spans="1:5">
      <c r="A89" s="62" t="s">
        <v>155</v>
      </c>
      <c r="B89" s="63" t="s">
        <v>156</v>
      </c>
      <c r="C89" s="64">
        <f t="shared" si="1"/>
        <v>0</v>
      </c>
      <c r="D89" s="66"/>
      <c r="E89" s="66"/>
    </row>
    <row r="90" hidden="1" spans="1:5">
      <c r="A90" s="62" t="s">
        <v>157</v>
      </c>
      <c r="B90" s="63" t="s">
        <v>158</v>
      </c>
      <c r="C90" s="64">
        <f t="shared" si="1"/>
        <v>0</v>
      </c>
      <c r="D90" s="66"/>
      <c r="E90" s="66"/>
    </row>
    <row r="91" hidden="1" spans="1:5">
      <c r="A91" s="62" t="s">
        <v>159</v>
      </c>
      <c r="B91" s="63" t="s">
        <v>160</v>
      </c>
      <c r="C91" s="64">
        <f t="shared" si="1"/>
        <v>0</v>
      </c>
      <c r="D91" s="66"/>
      <c r="E91" s="66"/>
    </row>
    <row r="92" hidden="1" spans="1:5">
      <c r="A92" s="62" t="s">
        <v>161</v>
      </c>
      <c r="B92" s="63" t="s">
        <v>162</v>
      </c>
      <c r="C92" s="64">
        <f t="shared" si="1"/>
        <v>0</v>
      </c>
      <c r="D92" s="66"/>
      <c r="E92" s="66"/>
    </row>
    <row r="93" hidden="1" spans="1:5">
      <c r="A93" s="62" t="s">
        <v>163</v>
      </c>
      <c r="B93" s="63" t="s">
        <v>164</v>
      </c>
      <c r="C93" s="64">
        <f t="shared" si="1"/>
        <v>0</v>
      </c>
      <c r="D93" s="66"/>
      <c r="E93" s="66"/>
    </row>
    <row r="94" hidden="1" spans="1:5">
      <c r="A94" s="62" t="s">
        <v>165</v>
      </c>
      <c r="B94" s="63" t="s">
        <v>166</v>
      </c>
      <c r="C94" s="64">
        <f t="shared" si="1"/>
        <v>0</v>
      </c>
      <c r="D94" s="66"/>
      <c r="E94" s="66"/>
    </row>
    <row r="95" hidden="1" spans="1:5">
      <c r="A95" s="62" t="s">
        <v>167</v>
      </c>
      <c r="B95" s="63" t="s">
        <v>168</v>
      </c>
      <c r="C95" s="64">
        <f t="shared" si="1"/>
        <v>0</v>
      </c>
      <c r="D95" s="66"/>
      <c r="E95" s="66"/>
    </row>
    <row r="96" hidden="1" spans="1:5">
      <c r="A96" s="62" t="s">
        <v>169</v>
      </c>
      <c r="B96" s="63" t="s">
        <v>170</v>
      </c>
      <c r="C96" s="64">
        <f t="shared" si="1"/>
        <v>0</v>
      </c>
      <c r="D96" s="66"/>
      <c r="E96" s="66"/>
    </row>
    <row r="97" hidden="1" spans="1:5">
      <c r="A97" s="62" t="s">
        <v>171</v>
      </c>
      <c r="B97" s="63" t="s">
        <v>172</v>
      </c>
      <c r="C97" s="64">
        <f t="shared" si="1"/>
        <v>0</v>
      </c>
      <c r="D97" s="66"/>
      <c r="E97" s="66"/>
    </row>
    <row r="98" hidden="1" spans="1:5">
      <c r="A98" s="62" t="s">
        <v>173</v>
      </c>
      <c r="B98" s="63" t="s">
        <v>174</v>
      </c>
      <c r="C98" s="64">
        <f t="shared" si="1"/>
        <v>0</v>
      </c>
      <c r="D98" s="66"/>
      <c r="E98" s="66"/>
    </row>
    <row r="99" hidden="1" spans="1:5">
      <c r="A99" s="62" t="s">
        <v>175</v>
      </c>
      <c r="B99" s="63" t="s">
        <v>176</v>
      </c>
      <c r="C99" s="64">
        <f t="shared" si="1"/>
        <v>0</v>
      </c>
      <c r="D99" s="66"/>
      <c r="E99" s="66"/>
    </row>
    <row r="100" hidden="1" spans="1:5">
      <c r="A100" s="62" t="s">
        <v>177</v>
      </c>
      <c r="B100" s="63" t="s">
        <v>178</v>
      </c>
      <c r="C100" s="64">
        <f t="shared" si="1"/>
        <v>0</v>
      </c>
      <c r="D100" s="66"/>
      <c r="E100" s="66"/>
    </row>
    <row r="101" hidden="1" spans="1:5">
      <c r="A101" s="62" t="s">
        <v>179</v>
      </c>
      <c r="B101" s="63" t="s">
        <v>180</v>
      </c>
      <c r="C101" s="64">
        <f t="shared" si="1"/>
        <v>0</v>
      </c>
      <c r="D101" s="66"/>
      <c r="E101" s="66"/>
    </row>
    <row r="102" spans="1:5">
      <c r="A102" s="62" t="s">
        <v>181</v>
      </c>
      <c r="B102" s="63" t="s">
        <v>182</v>
      </c>
      <c r="C102" s="64">
        <f t="shared" si="1"/>
        <v>46.229744</v>
      </c>
      <c r="D102" s="66"/>
      <c r="E102" s="71">
        <f>462297.44/10000</f>
        <v>46.229744</v>
      </c>
    </row>
    <row r="103" hidden="1" spans="1:5">
      <c r="A103" s="62" t="s">
        <v>183</v>
      </c>
      <c r="B103" s="63" t="s">
        <v>184</v>
      </c>
      <c r="C103" s="64">
        <f t="shared" si="1"/>
        <v>0</v>
      </c>
      <c r="D103" s="66"/>
      <c r="E103" s="66"/>
    </row>
    <row r="104" spans="1:5">
      <c r="A104" s="62" t="s">
        <v>185</v>
      </c>
      <c r="B104" s="63" t="s">
        <v>186</v>
      </c>
      <c r="C104" s="64">
        <f t="shared" si="1"/>
        <v>1.2</v>
      </c>
      <c r="D104" s="66"/>
      <c r="E104" s="71">
        <f>12000/10000</f>
        <v>1.2</v>
      </c>
    </row>
    <row r="105" hidden="1" spans="1:5">
      <c r="A105" s="62" t="s">
        <v>187</v>
      </c>
      <c r="B105" s="63" t="s">
        <v>188</v>
      </c>
      <c r="C105" s="64">
        <f t="shared" si="1"/>
        <v>0</v>
      </c>
      <c r="D105" s="66"/>
      <c r="E105" s="66"/>
    </row>
    <row r="106" hidden="1" spans="1:5">
      <c r="A106" s="62" t="s">
        <v>189</v>
      </c>
      <c r="B106" s="63" t="s">
        <v>190</v>
      </c>
      <c r="C106" s="64">
        <f t="shared" si="1"/>
        <v>0</v>
      </c>
      <c r="D106" s="66"/>
      <c r="E106" s="66"/>
    </row>
    <row r="107" spans="1:5">
      <c r="A107" s="62" t="s">
        <v>191</v>
      </c>
      <c r="B107" s="63" t="s">
        <v>192</v>
      </c>
      <c r="C107" s="64">
        <f t="shared" si="1"/>
        <v>98.8</v>
      </c>
      <c r="D107" s="66"/>
      <c r="E107" s="71">
        <f>988000/10000</f>
        <v>98.8</v>
      </c>
    </row>
    <row r="108" spans="1:5">
      <c r="A108" s="59" t="s">
        <v>193</v>
      </c>
      <c r="B108" s="60" t="s">
        <v>71</v>
      </c>
      <c r="C108" s="61">
        <f t="shared" si="1"/>
        <v>349.0918</v>
      </c>
      <c r="D108" s="67">
        <f>SUM(D109:D120)</f>
        <v>349.0918</v>
      </c>
      <c r="E108" s="67">
        <f>SUM(E109:E120)</f>
        <v>0</v>
      </c>
    </row>
    <row r="109" hidden="1" spans="1:5">
      <c r="A109" s="62" t="s">
        <v>194</v>
      </c>
      <c r="B109" s="63" t="s">
        <v>195</v>
      </c>
      <c r="C109" s="64">
        <f t="shared" si="1"/>
        <v>0</v>
      </c>
      <c r="D109" s="66"/>
      <c r="E109" s="66"/>
    </row>
    <row r="110" hidden="1" spans="1:5">
      <c r="A110" s="62" t="s">
        <v>196</v>
      </c>
      <c r="B110" s="63" t="s">
        <v>197</v>
      </c>
      <c r="C110" s="64">
        <f t="shared" si="1"/>
        <v>0</v>
      </c>
      <c r="D110" s="66"/>
      <c r="E110" s="66"/>
    </row>
    <row r="111" hidden="1" spans="1:5">
      <c r="A111" s="62" t="s">
        <v>198</v>
      </c>
      <c r="B111" s="63" t="s">
        <v>199</v>
      </c>
      <c r="C111" s="64">
        <f t="shared" si="1"/>
        <v>0</v>
      </c>
      <c r="D111" s="66"/>
      <c r="E111" s="66"/>
    </row>
    <row r="112" hidden="1" spans="1:5">
      <c r="A112" s="62" t="s">
        <v>200</v>
      </c>
      <c r="B112" s="63" t="s">
        <v>201</v>
      </c>
      <c r="C112" s="64">
        <f t="shared" si="1"/>
        <v>0</v>
      </c>
      <c r="D112" s="66"/>
      <c r="E112" s="66"/>
    </row>
    <row r="113" spans="1:5">
      <c r="A113" s="62" t="s">
        <v>202</v>
      </c>
      <c r="B113" s="63" t="s">
        <v>203</v>
      </c>
      <c r="C113" s="64">
        <f t="shared" si="1"/>
        <v>34.68</v>
      </c>
      <c r="D113" s="71">
        <f>346800/10000</f>
        <v>34.68</v>
      </c>
      <c r="E113" s="66"/>
    </row>
    <row r="114" hidden="1" spans="1:5">
      <c r="A114" s="62" t="s">
        <v>204</v>
      </c>
      <c r="B114" s="63" t="s">
        <v>205</v>
      </c>
      <c r="C114" s="64">
        <f t="shared" si="1"/>
        <v>0</v>
      </c>
      <c r="D114" s="71"/>
      <c r="E114" s="66"/>
    </row>
    <row r="115" hidden="1" spans="1:5">
      <c r="A115" s="62" t="s">
        <v>206</v>
      </c>
      <c r="B115" s="63" t="s">
        <v>207</v>
      </c>
      <c r="C115" s="64">
        <f t="shared" si="1"/>
        <v>0</v>
      </c>
      <c r="D115" s="71"/>
      <c r="E115" s="66"/>
    </row>
    <row r="116" spans="1:5">
      <c r="A116" s="62" t="s">
        <v>208</v>
      </c>
      <c r="B116" s="63" t="s">
        <v>209</v>
      </c>
      <c r="C116" s="64">
        <f t="shared" si="1"/>
        <v>1.4202</v>
      </c>
      <c r="D116" s="71">
        <f>14202/10000</f>
        <v>1.4202</v>
      </c>
      <c r="E116" s="66"/>
    </row>
    <row r="117" spans="1:5">
      <c r="A117" s="62" t="s">
        <v>210</v>
      </c>
      <c r="B117" s="63" t="s">
        <v>211</v>
      </c>
      <c r="C117" s="64">
        <f t="shared" si="1"/>
        <v>0.312</v>
      </c>
      <c r="D117" s="71">
        <f>3120/10000</f>
        <v>0.312</v>
      </c>
      <c r="E117" s="66"/>
    </row>
    <row r="118" hidden="1" spans="1:5">
      <c r="A118" s="62" t="s">
        <v>212</v>
      </c>
      <c r="B118" s="63" t="s">
        <v>213</v>
      </c>
      <c r="C118" s="64">
        <f t="shared" si="1"/>
        <v>0</v>
      </c>
      <c r="D118" s="66"/>
      <c r="E118" s="66"/>
    </row>
    <row r="119" hidden="1" spans="1:5">
      <c r="A119" s="62" t="s">
        <v>214</v>
      </c>
      <c r="B119" s="63" t="s">
        <v>215</v>
      </c>
      <c r="C119" s="64">
        <f t="shared" si="1"/>
        <v>0</v>
      </c>
      <c r="D119" s="66"/>
      <c r="E119" s="66"/>
    </row>
    <row r="120" spans="1:5">
      <c r="A120" s="62" t="s">
        <v>216</v>
      </c>
      <c r="B120" s="63" t="s">
        <v>217</v>
      </c>
      <c r="C120" s="64">
        <f t="shared" si="1"/>
        <v>312.6796</v>
      </c>
      <c r="D120" s="72">
        <f>3126796/10000</f>
        <v>312.6796</v>
      </c>
      <c r="E120" s="66"/>
    </row>
    <row r="121" s="49" customFormat="1" spans="1:5">
      <c r="A121" s="73"/>
      <c r="B121" s="74"/>
      <c r="C121" s="75"/>
      <c r="D121" s="75"/>
      <c r="E121" s="75"/>
    </row>
    <row r="122" s="50" customFormat="1" spans="1:5">
      <c r="A122" s="76"/>
      <c r="B122" s="77"/>
      <c r="C122" s="78"/>
      <c r="D122" s="78"/>
      <c r="E122" s="78"/>
    </row>
    <row r="123" s="50" customFormat="1" spans="1:5">
      <c r="A123" s="79"/>
      <c r="B123" s="74"/>
      <c r="C123" s="75"/>
      <c r="D123" s="75"/>
      <c r="E123" s="80"/>
    </row>
    <row r="124" s="50" customFormat="1" spans="1:5">
      <c r="A124" s="79"/>
      <c r="B124" s="74"/>
      <c r="C124" s="75"/>
      <c r="D124" s="75"/>
      <c r="E124" s="80"/>
    </row>
    <row r="125" s="50" customFormat="1" spans="1:5">
      <c r="A125" s="79"/>
      <c r="B125" s="74"/>
      <c r="C125" s="75"/>
      <c r="D125" s="80"/>
      <c r="E125" s="80"/>
    </row>
    <row r="126" s="50" customFormat="1" spans="1:5">
      <c r="A126" s="79"/>
      <c r="B126" s="74"/>
      <c r="C126" s="75"/>
      <c r="D126" s="80"/>
      <c r="E126" s="80"/>
    </row>
    <row r="127" s="50" customFormat="1" spans="1:5">
      <c r="A127" s="79"/>
      <c r="B127" s="74"/>
      <c r="C127" s="75"/>
      <c r="D127" s="80"/>
      <c r="E127" s="80"/>
    </row>
    <row r="128" s="50" customFormat="1" spans="1:5">
      <c r="A128" s="79"/>
      <c r="B128" s="74"/>
      <c r="C128" s="75"/>
      <c r="D128" s="75"/>
      <c r="E128" s="80"/>
    </row>
    <row r="129" s="50" customFormat="1" spans="1:5">
      <c r="A129" s="79"/>
      <c r="B129" s="74"/>
      <c r="C129" s="75"/>
      <c r="D129" s="75"/>
      <c r="E129" s="80"/>
    </row>
    <row r="130" s="50" customFormat="1" spans="1:5">
      <c r="A130" s="79"/>
      <c r="B130" s="74"/>
      <c r="C130" s="75"/>
      <c r="D130" s="75"/>
      <c r="E130" s="80"/>
    </row>
    <row r="131" s="50" customFormat="1" spans="1:5">
      <c r="A131" s="79"/>
      <c r="B131" s="74"/>
      <c r="C131" s="75"/>
      <c r="D131" s="75"/>
      <c r="E131" s="80"/>
    </row>
    <row r="132" s="50" customFormat="1" spans="1:5">
      <c r="A132" s="79"/>
      <c r="B132" s="74"/>
      <c r="C132" s="75"/>
      <c r="D132" s="75"/>
      <c r="E132" s="80"/>
    </row>
    <row r="133" s="50" customFormat="1" spans="1:5">
      <c r="A133" s="79"/>
      <c r="B133" s="74"/>
      <c r="C133" s="75"/>
      <c r="D133" s="75"/>
      <c r="E133" s="80"/>
    </row>
    <row r="134" s="50" customFormat="1" spans="1:5">
      <c r="A134" s="79"/>
      <c r="B134" s="74"/>
      <c r="C134" s="75"/>
      <c r="D134" s="75"/>
      <c r="E134" s="80"/>
    </row>
    <row r="135" s="50" customFormat="1" spans="1:5">
      <c r="A135" s="79"/>
      <c r="B135" s="74"/>
      <c r="C135" s="75"/>
      <c r="D135" s="75"/>
      <c r="E135" s="80"/>
    </row>
    <row r="136" s="50" customFormat="1" spans="1:5">
      <c r="A136" s="76"/>
      <c r="B136" s="77"/>
      <c r="C136" s="78"/>
      <c r="D136" s="78"/>
      <c r="E136" s="78"/>
    </row>
    <row r="137" s="50" customFormat="1" spans="1:5">
      <c r="A137" s="79"/>
      <c r="B137" s="74"/>
      <c r="C137" s="75"/>
      <c r="D137" s="75"/>
      <c r="E137" s="80"/>
    </row>
    <row r="138" s="50" customFormat="1" spans="1:5">
      <c r="A138" s="79"/>
      <c r="B138" s="74"/>
      <c r="C138" s="75"/>
      <c r="D138" s="80"/>
      <c r="E138" s="80"/>
    </row>
    <row r="139" s="50" customFormat="1" spans="1:5">
      <c r="A139" s="79"/>
      <c r="B139" s="74"/>
      <c r="C139" s="75"/>
      <c r="D139" s="80"/>
      <c r="E139" s="80"/>
    </row>
    <row r="140" s="50" customFormat="1" spans="1:5">
      <c r="A140" s="79"/>
      <c r="B140" s="74"/>
      <c r="C140" s="75"/>
      <c r="D140" s="80"/>
      <c r="E140" s="80"/>
    </row>
    <row r="141" s="50" customFormat="1" spans="1:5">
      <c r="A141" s="79"/>
      <c r="B141" s="74"/>
      <c r="C141" s="75"/>
      <c r="D141" s="75"/>
      <c r="E141" s="80"/>
    </row>
    <row r="142" s="50" customFormat="1" spans="1:5">
      <c r="A142" s="79"/>
      <c r="B142" s="74"/>
      <c r="C142" s="75"/>
      <c r="D142" s="81"/>
      <c r="E142" s="81"/>
    </row>
    <row r="143" s="50" customFormat="1" spans="1:5">
      <c r="A143" s="79"/>
      <c r="B143" s="74"/>
      <c r="C143" s="75"/>
      <c r="D143" s="81"/>
      <c r="E143" s="81"/>
    </row>
    <row r="144" s="50" customFormat="1" spans="1:5">
      <c r="A144" s="79"/>
      <c r="B144" s="74"/>
      <c r="C144" s="75"/>
      <c r="D144" s="81"/>
      <c r="E144" s="81"/>
    </row>
    <row r="145" s="50" customFormat="1" spans="1:5">
      <c r="A145" s="79"/>
      <c r="B145" s="74"/>
      <c r="C145" s="75"/>
      <c r="D145" s="81"/>
      <c r="E145" s="81"/>
    </row>
    <row r="146" s="50" customFormat="1" spans="1:5">
      <c r="A146" s="79"/>
      <c r="B146" s="74"/>
      <c r="C146" s="75"/>
      <c r="D146" s="81"/>
      <c r="E146" s="81"/>
    </row>
    <row r="147" s="50" customFormat="1" spans="1:5">
      <c r="A147" s="79"/>
      <c r="B147" s="74"/>
      <c r="C147" s="75"/>
      <c r="D147" s="81"/>
      <c r="E147" s="81"/>
    </row>
    <row r="148" s="50" customFormat="1" spans="1:5">
      <c r="A148" s="79"/>
      <c r="B148" s="74"/>
      <c r="C148" s="75"/>
      <c r="D148" s="81"/>
      <c r="E148" s="81"/>
    </row>
    <row r="149" s="50" customFormat="1" spans="1:5">
      <c r="A149" s="79"/>
      <c r="B149" s="74"/>
      <c r="C149" s="75"/>
      <c r="D149" s="81"/>
      <c r="E149" s="81"/>
    </row>
    <row r="150" s="50" customFormat="1" spans="1:5">
      <c r="A150" s="79"/>
      <c r="B150" s="74"/>
      <c r="C150" s="75"/>
      <c r="D150" s="81"/>
      <c r="E150" s="81"/>
    </row>
    <row r="151" s="50" customFormat="1" spans="1:5">
      <c r="A151" s="79"/>
      <c r="B151" s="74"/>
      <c r="C151" s="75"/>
      <c r="D151" s="81"/>
      <c r="E151" s="81"/>
    </row>
    <row r="152" s="50" customFormat="1" spans="1:5">
      <c r="A152" s="79"/>
      <c r="B152" s="74"/>
      <c r="C152" s="75"/>
      <c r="D152" s="81"/>
      <c r="E152" s="81"/>
    </row>
    <row r="153" s="50" customFormat="1" spans="1:5">
      <c r="A153" s="79"/>
      <c r="B153" s="74"/>
      <c r="C153" s="75"/>
      <c r="D153" s="81"/>
      <c r="E153" s="81"/>
    </row>
    <row r="154" s="50" customFormat="1" spans="1:5">
      <c r="A154" s="79"/>
      <c r="B154" s="74"/>
      <c r="C154" s="75"/>
      <c r="D154" s="81"/>
      <c r="E154" s="81"/>
    </row>
    <row r="155" s="50" customFormat="1" spans="1:5">
      <c r="A155" s="79"/>
      <c r="B155" s="74"/>
      <c r="C155" s="75"/>
      <c r="D155" s="81"/>
      <c r="E155" s="81"/>
    </row>
    <row r="156" s="50" customFormat="1" spans="1:5">
      <c r="A156" s="79"/>
      <c r="B156" s="74"/>
      <c r="C156" s="75"/>
      <c r="D156" s="81"/>
      <c r="E156" s="81"/>
    </row>
    <row r="157" s="50" customFormat="1" spans="1:5">
      <c r="A157" s="79"/>
      <c r="B157" s="74"/>
      <c r="C157" s="75"/>
      <c r="D157" s="81"/>
      <c r="E157" s="81"/>
    </row>
    <row r="158" s="50" customFormat="1" spans="1:5">
      <c r="A158" s="79"/>
      <c r="B158" s="74"/>
      <c r="C158" s="75"/>
      <c r="D158" s="81"/>
      <c r="E158" s="81"/>
    </row>
    <row r="159" s="50" customFormat="1" spans="1:5">
      <c r="A159" s="79"/>
      <c r="B159" s="74"/>
      <c r="C159" s="75"/>
      <c r="D159" s="81"/>
      <c r="E159" s="81"/>
    </row>
    <row r="160" s="50" customFormat="1" spans="1:5">
      <c r="A160" s="79"/>
      <c r="B160" s="74"/>
      <c r="C160" s="75"/>
      <c r="D160" s="81"/>
      <c r="E160" s="81"/>
    </row>
    <row r="161" s="50" customFormat="1" spans="1:5">
      <c r="A161" s="79"/>
      <c r="B161" s="74"/>
      <c r="C161" s="75"/>
      <c r="D161" s="81"/>
      <c r="E161" s="81"/>
    </row>
    <row r="162" s="50" customFormat="1" spans="1:5">
      <c r="A162" s="79"/>
      <c r="B162" s="74"/>
      <c r="C162" s="75"/>
      <c r="D162" s="81"/>
      <c r="E162" s="81"/>
    </row>
    <row r="163" s="50" customFormat="1" spans="1:5">
      <c r="A163" s="79"/>
      <c r="B163" s="74"/>
      <c r="C163" s="75"/>
      <c r="D163" s="81"/>
      <c r="E163" s="81"/>
    </row>
    <row r="164" s="50" customFormat="1" spans="1:5">
      <c r="A164" s="76"/>
      <c r="B164" s="77"/>
      <c r="C164" s="78"/>
      <c r="D164" s="82"/>
      <c r="E164" s="82"/>
    </row>
    <row r="165" s="50" customFormat="1" spans="1:5">
      <c r="A165" s="79"/>
      <c r="B165" s="74"/>
      <c r="C165" s="75"/>
      <c r="D165" s="81"/>
      <c r="E165" s="81"/>
    </row>
    <row r="166" s="50" customFormat="1" spans="1:5">
      <c r="A166" s="79"/>
      <c r="B166" s="74"/>
      <c r="C166" s="75"/>
      <c r="D166" s="81"/>
      <c r="E166" s="81"/>
    </row>
    <row r="167" s="50" customFormat="1" spans="1:5">
      <c r="A167" s="79"/>
      <c r="B167" s="74"/>
      <c r="C167" s="75"/>
      <c r="D167" s="81"/>
      <c r="E167" s="81"/>
    </row>
    <row r="168" s="50" customFormat="1" spans="1:5">
      <c r="A168" s="79"/>
      <c r="B168" s="74"/>
      <c r="C168" s="75"/>
      <c r="D168" s="81"/>
      <c r="E168" s="81"/>
    </row>
    <row r="169" s="50" customFormat="1" spans="1:5">
      <c r="A169" s="79"/>
      <c r="B169" s="74"/>
      <c r="C169" s="75"/>
      <c r="D169" s="81"/>
      <c r="E169" s="81"/>
    </row>
    <row r="170" s="50" customFormat="1" spans="1:5">
      <c r="A170" s="79"/>
      <c r="B170" s="74"/>
      <c r="C170" s="75"/>
      <c r="D170" s="81"/>
      <c r="E170" s="81"/>
    </row>
    <row r="171" s="50" customFormat="1" spans="1:5">
      <c r="A171" s="79"/>
      <c r="B171" s="74"/>
      <c r="C171" s="75"/>
      <c r="D171" s="81"/>
      <c r="E171" s="81"/>
    </row>
    <row r="172" s="50" customFormat="1" spans="1:5">
      <c r="A172" s="79"/>
      <c r="B172" s="74"/>
      <c r="C172" s="75"/>
      <c r="D172" s="81"/>
      <c r="E172" s="81"/>
    </row>
    <row r="173" s="50" customFormat="1" spans="1:5">
      <c r="A173" s="79"/>
      <c r="B173" s="74"/>
      <c r="C173" s="75"/>
      <c r="D173" s="81"/>
      <c r="E173" s="81"/>
    </row>
    <row r="174" s="50" customFormat="1" spans="1:5">
      <c r="A174" s="79"/>
      <c r="B174" s="74"/>
      <c r="C174" s="75"/>
      <c r="D174" s="81"/>
      <c r="E174" s="81"/>
    </row>
    <row r="175" s="50" customFormat="1" spans="1:5">
      <c r="A175" s="79"/>
      <c r="B175" s="74"/>
      <c r="C175" s="75"/>
      <c r="D175" s="81"/>
      <c r="E175" s="81"/>
    </row>
    <row r="176" s="50" customFormat="1" spans="1:5">
      <c r="A176" s="79"/>
      <c r="B176" s="74"/>
      <c r="C176" s="75"/>
      <c r="D176" s="81"/>
      <c r="E176" s="81"/>
    </row>
    <row r="177" s="50" customFormat="1" spans="1:5">
      <c r="A177" s="73"/>
      <c r="B177" s="83"/>
      <c r="C177" s="84"/>
      <c r="D177" s="85"/>
      <c r="E177" s="85"/>
    </row>
    <row r="178" s="50" customFormat="1" spans="1:5">
      <c r="A178" s="76"/>
      <c r="B178" s="77"/>
      <c r="C178" s="78"/>
      <c r="D178" s="82"/>
      <c r="E178" s="82"/>
    </row>
    <row r="179" s="50" customFormat="1" spans="1:5">
      <c r="A179" s="79"/>
      <c r="B179" s="74"/>
      <c r="C179" s="75"/>
      <c r="D179" s="81"/>
      <c r="E179" s="81"/>
    </row>
    <row r="180" s="50" customFormat="1" spans="1:5">
      <c r="A180" s="79"/>
      <c r="B180" s="74"/>
      <c r="C180" s="75"/>
      <c r="D180" s="81"/>
      <c r="E180" s="81"/>
    </row>
    <row r="181" s="50" customFormat="1" spans="1:5">
      <c r="A181" s="79"/>
      <c r="B181" s="74"/>
      <c r="C181" s="75"/>
      <c r="D181" s="81"/>
      <c r="E181" s="81"/>
    </row>
    <row r="182" s="50" customFormat="1" spans="1:5">
      <c r="A182" s="79"/>
      <c r="B182" s="74"/>
      <c r="C182" s="75"/>
      <c r="D182" s="81"/>
      <c r="E182" s="81"/>
    </row>
    <row r="183" s="50" customFormat="1" spans="1:5">
      <c r="A183" s="79"/>
      <c r="B183" s="74"/>
      <c r="C183" s="75"/>
      <c r="D183" s="81"/>
      <c r="E183" s="81"/>
    </row>
    <row r="184" s="50" customFormat="1" spans="1:5">
      <c r="A184" s="79"/>
      <c r="B184" s="74"/>
      <c r="C184" s="75"/>
      <c r="D184" s="81"/>
      <c r="E184" s="81"/>
    </row>
    <row r="185" s="50" customFormat="1" spans="1:5">
      <c r="A185" s="79"/>
      <c r="B185" s="74"/>
      <c r="C185" s="75"/>
      <c r="D185" s="81"/>
      <c r="E185" s="81"/>
    </row>
    <row r="186" s="50" customFormat="1" spans="1:5">
      <c r="A186" s="79"/>
      <c r="B186" s="74"/>
      <c r="C186" s="75"/>
      <c r="D186" s="81"/>
      <c r="E186" s="81"/>
    </row>
    <row r="187" s="50" customFormat="1" spans="1:5">
      <c r="A187" s="79"/>
      <c r="B187" s="74"/>
      <c r="C187" s="75"/>
      <c r="D187" s="81"/>
      <c r="E187" s="81"/>
    </row>
    <row r="188" s="50" customFormat="1" spans="1:5">
      <c r="A188" s="79"/>
      <c r="B188" s="74"/>
      <c r="C188" s="75"/>
      <c r="D188" s="81"/>
      <c r="E188" s="81"/>
    </row>
    <row r="189" s="50" customFormat="1" spans="1:5">
      <c r="A189" s="79"/>
      <c r="B189" s="74"/>
      <c r="C189" s="75"/>
      <c r="D189" s="81"/>
      <c r="E189" s="81"/>
    </row>
    <row r="190" s="50" customFormat="1" spans="1:5">
      <c r="A190" s="79"/>
      <c r="B190" s="74"/>
      <c r="C190" s="75"/>
      <c r="D190" s="81"/>
      <c r="E190" s="81"/>
    </row>
    <row r="191" s="50" customFormat="1" spans="1:5">
      <c r="A191" s="79"/>
      <c r="B191" s="74"/>
      <c r="C191" s="75"/>
      <c r="D191" s="81"/>
      <c r="E191" s="81"/>
    </row>
    <row r="192" s="50" customFormat="1" spans="1:5">
      <c r="A192" s="76"/>
      <c r="B192" s="77"/>
      <c r="C192" s="78"/>
      <c r="D192" s="82"/>
      <c r="E192" s="82"/>
    </row>
    <row r="193" s="50" customFormat="1" spans="1:5">
      <c r="A193" s="79"/>
      <c r="B193" s="74"/>
      <c r="C193" s="75"/>
      <c r="D193" s="81"/>
      <c r="E193" s="81"/>
    </row>
    <row r="194" s="50" customFormat="1" spans="1:5">
      <c r="A194" s="79"/>
      <c r="B194" s="74"/>
      <c r="C194" s="75"/>
      <c r="D194" s="81"/>
      <c r="E194" s="81"/>
    </row>
    <row r="195" s="50" customFormat="1" spans="1:5">
      <c r="A195" s="79"/>
      <c r="B195" s="74"/>
      <c r="C195" s="75"/>
      <c r="D195" s="81"/>
      <c r="E195" s="81"/>
    </row>
    <row r="196" s="50" customFormat="1" spans="1:5">
      <c r="A196" s="79"/>
      <c r="B196" s="74"/>
      <c r="C196" s="75"/>
      <c r="D196" s="81"/>
      <c r="E196" s="81"/>
    </row>
    <row r="197" s="50" customFormat="1" spans="1:5">
      <c r="A197" s="79"/>
      <c r="B197" s="74"/>
      <c r="C197" s="75"/>
      <c r="D197" s="81"/>
      <c r="E197" s="81"/>
    </row>
    <row r="198" s="50" customFormat="1" spans="1:5">
      <c r="A198" s="79"/>
      <c r="B198" s="74"/>
      <c r="C198" s="75"/>
      <c r="D198" s="81"/>
      <c r="E198" s="81"/>
    </row>
    <row r="199" s="50" customFormat="1" spans="1:5">
      <c r="A199" s="79"/>
      <c r="B199" s="74"/>
      <c r="C199" s="75"/>
      <c r="D199" s="81"/>
      <c r="E199" s="81"/>
    </row>
    <row r="200" s="50" customFormat="1" spans="1:5">
      <c r="A200" s="79"/>
      <c r="B200" s="74"/>
      <c r="C200" s="75"/>
      <c r="D200" s="81"/>
      <c r="E200" s="81"/>
    </row>
    <row r="201" s="50" customFormat="1" spans="1:5">
      <c r="A201" s="79"/>
      <c r="B201" s="74"/>
      <c r="C201" s="75"/>
      <c r="D201" s="81"/>
      <c r="E201" s="81"/>
    </row>
    <row r="202" s="50" customFormat="1" spans="1:5">
      <c r="A202" s="79"/>
      <c r="B202" s="74"/>
      <c r="C202" s="75"/>
      <c r="D202" s="81"/>
      <c r="E202" s="81"/>
    </row>
    <row r="203" s="50" customFormat="1" spans="1:5">
      <c r="A203" s="79"/>
      <c r="B203" s="74"/>
      <c r="C203" s="75"/>
      <c r="D203" s="81"/>
      <c r="E203" s="81"/>
    </row>
    <row r="204" s="50" customFormat="1" spans="1:5">
      <c r="A204" s="79"/>
      <c r="B204" s="74"/>
      <c r="C204" s="75"/>
      <c r="D204" s="81"/>
      <c r="E204" s="81"/>
    </row>
    <row r="205" s="50" customFormat="1" spans="1:5">
      <c r="A205" s="79"/>
      <c r="B205" s="74"/>
      <c r="C205" s="75"/>
      <c r="D205" s="81"/>
      <c r="E205" s="81"/>
    </row>
    <row r="206" s="50" customFormat="1" spans="1:5">
      <c r="A206" s="79"/>
      <c r="B206" s="74"/>
      <c r="C206" s="75"/>
      <c r="D206" s="81"/>
      <c r="E206" s="81"/>
    </row>
    <row r="207" s="50" customFormat="1" spans="1:5">
      <c r="A207" s="79"/>
      <c r="B207" s="74"/>
      <c r="C207" s="75"/>
      <c r="D207" s="81"/>
      <c r="E207" s="81"/>
    </row>
    <row r="208" s="50" customFormat="1" spans="1:5">
      <c r="A208" s="79"/>
      <c r="B208" s="74"/>
      <c r="C208" s="75"/>
      <c r="D208" s="81"/>
      <c r="E208" s="81"/>
    </row>
    <row r="209" s="50" customFormat="1" spans="1:5">
      <c r="A209" s="79"/>
      <c r="B209" s="74"/>
      <c r="C209" s="75"/>
      <c r="D209" s="81"/>
      <c r="E209" s="81"/>
    </row>
    <row r="210" s="50" customFormat="1" spans="1:5">
      <c r="A210" s="79"/>
      <c r="B210" s="74"/>
      <c r="C210" s="75"/>
      <c r="D210" s="81"/>
      <c r="E210" s="81"/>
    </row>
    <row r="211" s="50" customFormat="1" spans="1:5">
      <c r="A211" s="79"/>
      <c r="B211" s="74"/>
      <c r="C211" s="75"/>
      <c r="D211" s="81"/>
      <c r="E211" s="81"/>
    </row>
    <row r="212" s="50" customFormat="1" spans="1:5">
      <c r="A212" s="79"/>
      <c r="B212" s="74"/>
      <c r="C212" s="75"/>
      <c r="D212" s="81"/>
      <c r="E212" s="81"/>
    </row>
    <row r="213" s="50" customFormat="1" spans="1:5">
      <c r="A213" s="79"/>
      <c r="B213" s="74"/>
      <c r="C213" s="75"/>
      <c r="D213" s="81"/>
      <c r="E213" s="81"/>
    </row>
    <row r="214" s="50" customFormat="1" spans="1:5">
      <c r="A214" s="79"/>
      <c r="B214" s="74"/>
      <c r="C214" s="75"/>
      <c r="D214" s="81"/>
      <c r="E214" s="81"/>
    </row>
    <row r="215" s="50" customFormat="1" spans="1:5">
      <c r="A215" s="79"/>
      <c r="B215" s="74"/>
      <c r="C215" s="75"/>
      <c r="D215" s="81"/>
      <c r="E215" s="81"/>
    </row>
    <row r="216" s="50" customFormat="1" spans="1:5">
      <c r="A216" s="79"/>
      <c r="B216" s="74"/>
      <c r="C216" s="75"/>
      <c r="D216" s="81"/>
      <c r="E216" s="81"/>
    </row>
    <row r="217" s="50" customFormat="1" spans="1:5">
      <c r="A217" s="79"/>
      <c r="B217" s="74"/>
      <c r="C217" s="75"/>
      <c r="D217" s="81"/>
      <c r="E217" s="81"/>
    </row>
    <row r="218" s="50" customFormat="1" spans="1:5">
      <c r="A218" s="79"/>
      <c r="B218" s="74"/>
      <c r="C218" s="75"/>
      <c r="D218" s="81"/>
      <c r="E218" s="81"/>
    </row>
    <row r="219" s="50" customFormat="1" spans="1:5">
      <c r="A219" s="79"/>
      <c r="B219" s="74"/>
      <c r="C219" s="75"/>
      <c r="D219" s="81"/>
      <c r="E219" s="81"/>
    </row>
    <row r="220" s="50" customFormat="1" spans="1:5">
      <c r="A220" s="76"/>
      <c r="B220" s="77"/>
      <c r="C220" s="78"/>
      <c r="D220" s="82"/>
      <c r="E220" s="82"/>
    </row>
    <row r="221" s="50" customFormat="1" spans="1:5">
      <c r="A221" s="79"/>
      <c r="B221" s="74"/>
      <c r="C221" s="75"/>
      <c r="D221" s="81"/>
      <c r="E221" s="81"/>
    </row>
    <row r="222" s="50" customFormat="1" spans="1:5">
      <c r="A222" s="79"/>
      <c r="B222" s="74"/>
      <c r="C222" s="75"/>
      <c r="D222" s="81"/>
      <c r="E222" s="81"/>
    </row>
    <row r="223" s="50" customFormat="1" spans="1:5">
      <c r="A223" s="79"/>
      <c r="B223" s="74"/>
      <c r="C223" s="75"/>
      <c r="D223" s="81"/>
      <c r="E223" s="81"/>
    </row>
    <row r="224" s="50" customFormat="1" spans="1:5">
      <c r="A224" s="79"/>
      <c r="B224" s="74"/>
      <c r="C224" s="75"/>
      <c r="D224" s="81"/>
      <c r="E224" s="81"/>
    </row>
    <row r="225" s="50" customFormat="1" spans="1:5">
      <c r="A225" s="79"/>
      <c r="B225" s="74"/>
      <c r="C225" s="75"/>
      <c r="D225" s="81"/>
      <c r="E225" s="81"/>
    </row>
    <row r="226" s="50" customFormat="1" spans="1:5">
      <c r="A226" s="79"/>
      <c r="B226" s="74"/>
      <c r="C226" s="75"/>
      <c r="D226" s="81"/>
      <c r="E226" s="81"/>
    </row>
    <row r="227" s="50" customFormat="1" spans="1:5">
      <c r="A227" s="79"/>
      <c r="B227" s="74"/>
      <c r="C227" s="75"/>
      <c r="D227" s="81"/>
      <c r="E227" s="81"/>
    </row>
    <row r="228" s="50" customFormat="1" spans="1:5">
      <c r="A228" s="79"/>
      <c r="B228" s="74"/>
      <c r="C228" s="75"/>
      <c r="D228" s="81"/>
      <c r="E228" s="81"/>
    </row>
    <row r="229" s="50" customFormat="1" spans="1:5">
      <c r="A229" s="79"/>
      <c r="B229" s="74"/>
      <c r="C229" s="75"/>
      <c r="D229" s="81"/>
      <c r="E229" s="81"/>
    </row>
    <row r="230" s="50" customFormat="1" spans="1:5">
      <c r="A230" s="79"/>
      <c r="B230" s="74"/>
      <c r="C230" s="75"/>
      <c r="D230" s="81"/>
      <c r="E230" s="81"/>
    </row>
    <row r="231" s="50" customFormat="1" spans="1:5">
      <c r="A231" s="79"/>
      <c r="B231" s="74"/>
      <c r="C231" s="75"/>
      <c r="D231" s="81"/>
      <c r="E231" s="81"/>
    </row>
    <row r="232" s="50" customFormat="1" spans="1:5">
      <c r="A232" s="79"/>
      <c r="B232" s="74"/>
      <c r="C232" s="75"/>
      <c r="D232" s="81"/>
      <c r="E232" s="81"/>
    </row>
    <row r="233" s="50" customFormat="1" spans="1:5">
      <c r="A233" s="73"/>
      <c r="B233" s="83"/>
      <c r="C233" s="84"/>
      <c r="D233" s="84"/>
      <c r="E233" s="84"/>
    </row>
    <row r="234" s="50" customFormat="1" spans="1:5">
      <c r="A234" s="76"/>
      <c r="B234" s="77"/>
      <c r="C234" s="78"/>
      <c r="D234" s="78"/>
      <c r="E234" s="78"/>
    </row>
    <row r="235" s="50" customFormat="1" spans="1:5">
      <c r="A235" s="79"/>
      <c r="B235" s="74"/>
      <c r="C235" s="75"/>
      <c r="D235" s="75"/>
      <c r="E235" s="80"/>
    </row>
    <row r="236" s="50" customFormat="1" spans="1:5">
      <c r="A236" s="79"/>
      <c r="B236" s="74"/>
      <c r="C236" s="75"/>
      <c r="D236" s="75"/>
      <c r="E236" s="80"/>
    </row>
    <row r="237" s="50" customFormat="1" spans="1:5">
      <c r="A237" s="79"/>
      <c r="B237" s="74"/>
      <c r="C237" s="75"/>
      <c r="D237" s="80"/>
      <c r="E237" s="80"/>
    </row>
    <row r="238" s="50" customFormat="1" spans="1:5">
      <c r="A238" s="79"/>
      <c r="B238" s="74"/>
      <c r="C238" s="75"/>
      <c r="D238" s="80"/>
      <c r="E238" s="80"/>
    </row>
    <row r="239" s="50" customFormat="1" spans="1:5">
      <c r="A239" s="79"/>
      <c r="B239" s="74"/>
      <c r="C239" s="75"/>
      <c r="D239" s="80"/>
      <c r="E239" s="80"/>
    </row>
    <row r="240" s="50" customFormat="1" spans="1:5">
      <c r="A240" s="79"/>
      <c r="B240" s="74"/>
      <c r="C240" s="75"/>
      <c r="D240" s="75"/>
      <c r="E240" s="80"/>
    </row>
    <row r="241" s="50" customFormat="1" spans="1:5">
      <c r="A241" s="79"/>
      <c r="B241" s="74"/>
      <c r="C241" s="75"/>
      <c r="D241" s="75"/>
      <c r="E241" s="80"/>
    </row>
    <row r="242" s="50" customFormat="1" spans="1:5">
      <c r="A242" s="79"/>
      <c r="B242" s="74"/>
      <c r="C242" s="75"/>
      <c r="D242" s="75"/>
      <c r="E242" s="80"/>
    </row>
    <row r="243" s="50" customFormat="1" spans="1:5">
      <c r="A243" s="79"/>
      <c r="B243" s="74"/>
      <c r="C243" s="75"/>
      <c r="D243" s="75"/>
      <c r="E243" s="80"/>
    </row>
    <row r="244" s="50" customFormat="1" spans="1:5">
      <c r="A244" s="79"/>
      <c r="B244" s="74"/>
      <c r="C244" s="75"/>
      <c r="D244" s="75"/>
      <c r="E244" s="80"/>
    </row>
    <row r="245" s="50" customFormat="1" spans="1:5">
      <c r="A245" s="79"/>
      <c r="B245" s="74"/>
      <c r="C245" s="75"/>
      <c r="D245" s="75"/>
      <c r="E245" s="80"/>
    </row>
    <row r="246" s="50" customFormat="1" spans="1:5">
      <c r="A246" s="79"/>
      <c r="B246" s="74"/>
      <c r="C246" s="75"/>
      <c r="D246" s="75"/>
      <c r="E246" s="80"/>
    </row>
    <row r="247" s="50" customFormat="1" spans="1:5">
      <c r="A247" s="79"/>
      <c r="B247" s="74"/>
      <c r="C247" s="75"/>
      <c r="D247" s="75"/>
      <c r="E247" s="80"/>
    </row>
    <row r="248" s="50" customFormat="1" spans="1:5">
      <c r="A248" s="76"/>
      <c r="B248" s="77"/>
      <c r="C248" s="78"/>
      <c r="D248" s="78"/>
      <c r="E248" s="78"/>
    </row>
    <row r="249" s="50" customFormat="1" spans="1:5">
      <c r="A249" s="79"/>
      <c r="B249" s="74"/>
      <c r="C249" s="75"/>
      <c r="D249" s="75"/>
      <c r="E249" s="80"/>
    </row>
    <row r="250" s="50" customFormat="1" spans="1:5">
      <c r="A250" s="79"/>
      <c r="B250" s="74"/>
      <c r="C250" s="75"/>
      <c r="D250" s="80"/>
      <c r="E250" s="80"/>
    </row>
    <row r="251" s="50" customFormat="1" spans="1:5">
      <c r="A251" s="79"/>
      <c r="B251" s="74"/>
      <c r="C251" s="75"/>
      <c r="D251" s="80"/>
      <c r="E251" s="80"/>
    </row>
    <row r="252" s="50" customFormat="1" spans="1:5">
      <c r="A252" s="79"/>
      <c r="B252" s="74"/>
      <c r="C252" s="75"/>
      <c r="D252" s="80"/>
      <c r="E252" s="80"/>
    </row>
    <row r="253" s="50" customFormat="1" spans="1:5">
      <c r="A253" s="79"/>
      <c r="B253" s="74"/>
      <c r="C253" s="75"/>
      <c r="D253" s="75"/>
      <c r="E253" s="80"/>
    </row>
    <row r="254" s="50" customFormat="1" spans="1:5">
      <c r="A254" s="79"/>
      <c r="B254" s="74"/>
      <c r="C254" s="75"/>
      <c r="D254" s="81"/>
      <c r="E254" s="81"/>
    </row>
    <row r="255" s="50" customFormat="1" spans="1:5">
      <c r="A255" s="79"/>
      <c r="B255" s="74"/>
      <c r="C255" s="75"/>
      <c r="D255" s="81"/>
      <c r="E255" s="81"/>
    </row>
    <row r="256" s="50" customFormat="1" spans="1:5">
      <c r="A256" s="79"/>
      <c r="B256" s="74"/>
      <c r="C256" s="75"/>
      <c r="D256" s="81"/>
      <c r="E256" s="81"/>
    </row>
    <row r="257" s="50" customFormat="1" spans="1:5">
      <c r="A257" s="79"/>
      <c r="B257" s="74"/>
      <c r="C257" s="75"/>
      <c r="D257" s="81"/>
      <c r="E257" s="81"/>
    </row>
    <row r="258" s="50" customFormat="1" spans="1:5">
      <c r="A258" s="79"/>
      <c r="B258" s="74"/>
      <c r="C258" s="75"/>
      <c r="D258" s="81"/>
      <c r="E258" s="81"/>
    </row>
    <row r="259" s="50" customFormat="1" spans="1:5">
      <c r="A259" s="79"/>
      <c r="B259" s="74"/>
      <c r="C259" s="75"/>
      <c r="D259" s="81"/>
      <c r="E259" s="81"/>
    </row>
    <row r="260" s="50" customFormat="1" spans="1:5">
      <c r="A260" s="79"/>
      <c r="B260" s="74"/>
      <c r="C260" s="75"/>
      <c r="D260" s="81"/>
      <c r="E260" s="81"/>
    </row>
    <row r="261" s="50" customFormat="1" spans="1:5">
      <c r="A261" s="79"/>
      <c r="B261" s="74"/>
      <c r="C261" s="75"/>
      <c r="D261" s="81"/>
      <c r="E261" s="81"/>
    </row>
    <row r="262" s="50" customFormat="1" spans="1:5">
      <c r="A262" s="79"/>
      <c r="B262" s="74"/>
      <c r="C262" s="75"/>
      <c r="D262" s="81"/>
      <c r="E262" s="81"/>
    </row>
    <row r="263" s="50" customFormat="1" spans="1:5">
      <c r="A263" s="79"/>
      <c r="B263" s="74"/>
      <c r="C263" s="75"/>
      <c r="D263" s="81"/>
      <c r="E263" s="81"/>
    </row>
    <row r="264" s="50" customFormat="1" spans="1:5">
      <c r="A264" s="79"/>
      <c r="B264" s="74"/>
      <c r="C264" s="75"/>
      <c r="D264" s="81"/>
      <c r="E264" s="81"/>
    </row>
    <row r="265" s="50" customFormat="1" spans="1:5">
      <c r="A265" s="79"/>
      <c r="B265" s="74"/>
      <c r="C265" s="75"/>
      <c r="D265" s="81"/>
      <c r="E265" s="81"/>
    </row>
    <row r="266" s="50" customFormat="1" spans="1:5">
      <c r="A266" s="79"/>
      <c r="B266" s="74"/>
      <c r="C266" s="75"/>
      <c r="D266" s="81"/>
      <c r="E266" s="81"/>
    </row>
    <row r="267" s="50" customFormat="1" spans="1:5">
      <c r="A267" s="79"/>
      <c r="B267" s="74"/>
      <c r="C267" s="75"/>
      <c r="D267" s="81"/>
      <c r="E267" s="81"/>
    </row>
    <row r="268" s="50" customFormat="1" spans="1:5">
      <c r="A268" s="79"/>
      <c r="B268" s="74"/>
      <c r="C268" s="75"/>
      <c r="D268" s="81"/>
      <c r="E268" s="81"/>
    </row>
    <row r="269" s="50" customFormat="1" spans="1:5">
      <c r="A269" s="79"/>
      <c r="B269" s="74"/>
      <c r="C269" s="75"/>
      <c r="D269" s="81"/>
      <c r="E269" s="81"/>
    </row>
    <row r="270" s="50" customFormat="1" spans="1:5">
      <c r="A270" s="79"/>
      <c r="B270" s="74"/>
      <c r="C270" s="75"/>
      <c r="D270" s="81"/>
      <c r="E270" s="81"/>
    </row>
    <row r="271" s="50" customFormat="1" spans="1:5">
      <c r="A271" s="79"/>
      <c r="B271" s="74"/>
      <c r="C271" s="75"/>
      <c r="D271" s="81"/>
      <c r="E271" s="81"/>
    </row>
    <row r="272" s="50" customFormat="1" spans="1:5">
      <c r="A272" s="79"/>
      <c r="B272" s="74"/>
      <c r="C272" s="75"/>
      <c r="D272" s="81"/>
      <c r="E272" s="81"/>
    </row>
    <row r="273" s="50" customFormat="1" spans="1:5">
      <c r="A273" s="79"/>
      <c r="B273" s="74"/>
      <c r="C273" s="75"/>
      <c r="D273" s="81"/>
      <c r="E273" s="81"/>
    </row>
    <row r="274" s="50" customFormat="1" spans="1:5">
      <c r="A274" s="79"/>
      <c r="B274" s="74"/>
      <c r="C274" s="75"/>
      <c r="D274" s="81"/>
      <c r="E274" s="81"/>
    </row>
    <row r="275" s="50" customFormat="1" spans="1:5">
      <c r="A275" s="79"/>
      <c r="B275" s="74"/>
      <c r="C275" s="75"/>
      <c r="D275" s="81"/>
      <c r="E275" s="81"/>
    </row>
    <row r="276" s="50" customFormat="1" spans="1:5">
      <c r="A276" s="76"/>
      <c r="B276" s="77"/>
      <c r="C276" s="78"/>
      <c r="D276" s="82"/>
      <c r="E276" s="82"/>
    </row>
    <row r="277" s="50" customFormat="1" spans="1:5">
      <c r="A277" s="79"/>
      <c r="B277" s="74"/>
      <c r="C277" s="75"/>
      <c r="D277" s="81"/>
      <c r="E277" s="81"/>
    </row>
    <row r="278" s="50" customFormat="1" spans="1:5">
      <c r="A278" s="79"/>
      <c r="B278" s="74"/>
      <c r="C278" s="75"/>
      <c r="D278" s="81"/>
      <c r="E278" s="81"/>
    </row>
    <row r="279" s="50" customFormat="1" spans="1:5">
      <c r="A279" s="79"/>
      <c r="B279" s="74"/>
      <c r="C279" s="75"/>
      <c r="D279" s="81"/>
      <c r="E279" s="81"/>
    </row>
    <row r="280" s="50" customFormat="1" spans="1:5">
      <c r="A280" s="79"/>
      <c r="B280" s="74"/>
      <c r="C280" s="75"/>
      <c r="D280" s="81"/>
      <c r="E280" s="81"/>
    </row>
    <row r="281" s="50" customFormat="1" spans="1:5">
      <c r="A281" s="79"/>
      <c r="B281" s="74"/>
      <c r="C281" s="75"/>
      <c r="D281" s="81"/>
      <c r="E281" s="81"/>
    </row>
    <row r="282" s="50" customFormat="1" spans="1:5">
      <c r="A282" s="79"/>
      <c r="B282" s="74"/>
      <c r="C282" s="75"/>
      <c r="D282" s="81"/>
      <c r="E282" s="81"/>
    </row>
    <row r="283" s="50" customFormat="1" spans="1:5">
      <c r="A283" s="79"/>
      <c r="B283" s="74"/>
      <c r="C283" s="75"/>
      <c r="D283" s="81"/>
      <c r="E283" s="81"/>
    </row>
    <row r="284" s="50" customFormat="1" spans="1:5">
      <c r="A284" s="79"/>
      <c r="B284" s="74"/>
      <c r="C284" s="75"/>
      <c r="D284" s="81"/>
      <c r="E284" s="81"/>
    </row>
    <row r="285" s="50" customFormat="1" spans="1:5">
      <c r="A285" s="79"/>
      <c r="B285" s="74"/>
      <c r="C285" s="75"/>
      <c r="D285" s="81"/>
      <c r="E285" s="81"/>
    </row>
    <row r="286" s="50" customFormat="1" spans="1:5">
      <c r="A286" s="79"/>
      <c r="B286" s="74"/>
      <c r="C286" s="75"/>
      <c r="D286" s="81"/>
      <c r="E286" s="81"/>
    </row>
    <row r="287" s="50" customFormat="1" spans="1:5">
      <c r="A287" s="79"/>
      <c r="B287" s="74"/>
      <c r="C287" s="75"/>
      <c r="D287" s="81"/>
      <c r="E287" s="81"/>
    </row>
    <row r="288" s="50" customFormat="1" spans="1:5">
      <c r="A288" s="79"/>
      <c r="B288" s="74"/>
      <c r="C288" s="75"/>
      <c r="D288" s="81"/>
      <c r="E288" s="81"/>
    </row>
    <row r="289" s="50" customFormat="1" spans="1:5">
      <c r="A289" s="73"/>
      <c r="B289" s="83"/>
      <c r="C289" s="84"/>
      <c r="D289" s="85"/>
      <c r="E289" s="85"/>
    </row>
    <row r="290" s="50" customFormat="1" spans="1:5">
      <c r="A290" s="76"/>
      <c r="B290" s="77"/>
      <c r="C290" s="78"/>
      <c r="D290" s="82"/>
      <c r="E290" s="82"/>
    </row>
    <row r="291" s="50" customFormat="1" spans="1:5">
      <c r="A291" s="79"/>
      <c r="B291" s="74"/>
      <c r="C291" s="75"/>
      <c r="D291" s="81"/>
      <c r="E291" s="81"/>
    </row>
    <row r="292" s="50" customFormat="1" spans="1:5">
      <c r="A292" s="79"/>
      <c r="B292" s="74"/>
      <c r="C292" s="75"/>
      <c r="D292" s="81"/>
      <c r="E292" s="81"/>
    </row>
    <row r="293" s="50" customFormat="1" spans="1:5">
      <c r="A293" s="79"/>
      <c r="B293" s="74"/>
      <c r="C293" s="75"/>
      <c r="D293" s="81"/>
      <c r="E293" s="81"/>
    </row>
    <row r="294" s="50" customFormat="1" spans="1:5">
      <c r="A294" s="79"/>
      <c r="B294" s="74"/>
      <c r="C294" s="75"/>
      <c r="D294" s="81"/>
      <c r="E294" s="81"/>
    </row>
    <row r="295" s="50" customFormat="1" spans="1:5">
      <c r="A295" s="79"/>
      <c r="B295" s="74"/>
      <c r="C295" s="75"/>
      <c r="D295" s="81"/>
      <c r="E295" s="81"/>
    </row>
    <row r="296" s="50" customFormat="1" spans="1:5">
      <c r="A296" s="79"/>
      <c r="B296" s="74"/>
      <c r="C296" s="75"/>
      <c r="D296" s="81"/>
      <c r="E296" s="81"/>
    </row>
    <row r="297" s="50" customFormat="1" spans="1:5">
      <c r="A297" s="79"/>
      <c r="B297" s="74"/>
      <c r="C297" s="75"/>
      <c r="D297" s="81"/>
      <c r="E297" s="81"/>
    </row>
    <row r="298" s="50" customFormat="1" spans="1:5">
      <c r="A298" s="79"/>
      <c r="B298" s="74"/>
      <c r="C298" s="75"/>
      <c r="D298" s="81"/>
      <c r="E298" s="81"/>
    </row>
    <row r="299" s="50" customFormat="1" spans="1:5">
      <c r="A299" s="79"/>
      <c r="B299" s="74"/>
      <c r="C299" s="75"/>
      <c r="D299" s="81"/>
      <c r="E299" s="81"/>
    </row>
    <row r="300" s="50" customFormat="1" spans="1:5">
      <c r="A300" s="79"/>
      <c r="B300" s="74"/>
      <c r="C300" s="75"/>
      <c r="D300" s="81"/>
      <c r="E300" s="81"/>
    </row>
    <row r="301" s="50" customFormat="1" spans="1:5">
      <c r="A301" s="79"/>
      <c r="B301" s="74"/>
      <c r="C301" s="75"/>
      <c r="D301" s="81"/>
      <c r="E301" s="81"/>
    </row>
    <row r="302" s="50" customFormat="1" spans="1:5">
      <c r="A302" s="79"/>
      <c r="B302" s="74"/>
      <c r="C302" s="75"/>
      <c r="D302" s="81"/>
      <c r="E302" s="81"/>
    </row>
    <row r="303" s="50" customFormat="1" spans="1:5">
      <c r="A303" s="79"/>
      <c r="B303" s="74"/>
      <c r="C303" s="75"/>
      <c r="D303" s="81"/>
      <c r="E303" s="81"/>
    </row>
    <row r="304" s="50" customFormat="1" spans="1:5">
      <c r="A304" s="76"/>
      <c r="B304" s="77"/>
      <c r="C304" s="78"/>
      <c r="D304" s="82"/>
      <c r="E304" s="82"/>
    </row>
    <row r="305" s="50" customFormat="1" spans="1:5">
      <c r="A305" s="79"/>
      <c r="B305" s="74"/>
      <c r="C305" s="75"/>
      <c r="D305" s="81"/>
      <c r="E305" s="81"/>
    </row>
    <row r="306" s="50" customFormat="1" spans="1:5">
      <c r="A306" s="79"/>
      <c r="B306" s="74"/>
      <c r="C306" s="75"/>
      <c r="D306" s="81"/>
      <c r="E306" s="81"/>
    </row>
    <row r="307" s="50" customFormat="1" spans="1:5">
      <c r="A307" s="79"/>
      <c r="B307" s="74"/>
      <c r="C307" s="75"/>
      <c r="D307" s="81"/>
      <c r="E307" s="81"/>
    </row>
    <row r="308" s="50" customFormat="1" spans="1:5">
      <c r="A308" s="79"/>
      <c r="B308" s="74"/>
      <c r="C308" s="75"/>
      <c r="D308" s="81"/>
      <c r="E308" s="81"/>
    </row>
    <row r="309" s="50" customFormat="1" spans="1:5">
      <c r="A309" s="79"/>
      <c r="B309" s="74"/>
      <c r="C309" s="75"/>
      <c r="D309" s="81"/>
      <c r="E309" s="81"/>
    </row>
    <row r="310" s="50" customFormat="1" spans="1:5">
      <c r="A310" s="79"/>
      <c r="B310" s="74"/>
      <c r="C310" s="75"/>
      <c r="D310" s="81"/>
      <c r="E310" s="81"/>
    </row>
    <row r="311" s="50" customFormat="1" spans="1:5">
      <c r="A311" s="79"/>
      <c r="B311" s="74"/>
      <c r="C311" s="75"/>
      <c r="D311" s="81"/>
      <c r="E311" s="81"/>
    </row>
    <row r="312" s="50" customFormat="1" spans="1:5">
      <c r="A312" s="79"/>
      <c r="B312" s="74"/>
      <c r="C312" s="75"/>
      <c r="D312" s="81"/>
      <c r="E312" s="81"/>
    </row>
    <row r="313" s="50" customFormat="1" spans="1:5">
      <c r="A313" s="79"/>
      <c r="B313" s="74"/>
      <c r="C313" s="75"/>
      <c r="D313" s="81"/>
      <c r="E313" s="81"/>
    </row>
    <row r="314" s="50" customFormat="1" spans="1:5">
      <c r="A314" s="79"/>
      <c r="B314" s="74"/>
      <c r="C314" s="75"/>
      <c r="D314" s="81"/>
      <c r="E314" s="81"/>
    </row>
    <row r="315" s="50" customFormat="1" spans="1:5">
      <c r="A315" s="79"/>
      <c r="B315" s="74"/>
      <c r="C315" s="75"/>
      <c r="D315" s="81"/>
      <c r="E315" s="81"/>
    </row>
    <row r="316" s="50" customFormat="1" spans="1:5">
      <c r="A316" s="79"/>
      <c r="B316" s="74"/>
      <c r="C316" s="75"/>
      <c r="D316" s="81"/>
      <c r="E316" s="81"/>
    </row>
    <row r="317" s="50" customFormat="1" spans="1:5">
      <c r="A317" s="79"/>
      <c r="B317" s="74"/>
      <c r="C317" s="75"/>
      <c r="D317" s="81"/>
      <c r="E317" s="81"/>
    </row>
    <row r="318" s="50" customFormat="1" spans="1:5">
      <c r="A318" s="79"/>
      <c r="B318" s="74"/>
      <c r="C318" s="75"/>
      <c r="D318" s="81"/>
      <c r="E318" s="81"/>
    </row>
    <row r="319" s="50" customFormat="1" spans="1:5">
      <c r="A319" s="79"/>
      <c r="B319" s="74"/>
      <c r="C319" s="75"/>
      <c r="D319" s="81"/>
      <c r="E319" s="81"/>
    </row>
    <row r="320" s="50" customFormat="1" spans="1:5">
      <c r="A320" s="79"/>
      <c r="B320" s="74"/>
      <c r="C320" s="75"/>
      <c r="D320" s="81"/>
      <c r="E320" s="81"/>
    </row>
    <row r="321" s="50" customFormat="1" spans="1:5">
      <c r="A321" s="79"/>
      <c r="B321" s="74"/>
      <c r="C321" s="75"/>
      <c r="D321" s="81"/>
      <c r="E321" s="81"/>
    </row>
    <row r="322" s="50" customFormat="1" spans="1:5">
      <c r="A322" s="79"/>
      <c r="B322" s="74"/>
      <c r="C322" s="75"/>
      <c r="D322" s="81"/>
      <c r="E322" s="81"/>
    </row>
    <row r="323" s="50" customFormat="1" spans="1:5">
      <c r="A323" s="79"/>
      <c r="B323" s="74"/>
      <c r="C323" s="75"/>
      <c r="D323" s="81"/>
      <c r="E323" s="81"/>
    </row>
    <row r="324" s="50" customFormat="1" spans="1:5">
      <c r="A324" s="79"/>
      <c r="B324" s="74"/>
      <c r="C324" s="75"/>
      <c r="D324" s="81"/>
      <c r="E324" s="81"/>
    </row>
    <row r="325" s="50" customFormat="1" spans="1:5">
      <c r="A325" s="79"/>
      <c r="B325" s="74"/>
      <c r="C325" s="75"/>
      <c r="D325" s="81"/>
      <c r="E325" s="81"/>
    </row>
    <row r="326" s="50" customFormat="1" spans="1:5">
      <c r="A326" s="79"/>
      <c r="B326" s="74"/>
      <c r="C326" s="75"/>
      <c r="D326" s="81"/>
      <c r="E326" s="81"/>
    </row>
    <row r="327" s="50" customFormat="1" spans="1:5">
      <c r="A327" s="79"/>
      <c r="B327" s="74"/>
      <c r="C327" s="75"/>
      <c r="D327" s="81"/>
      <c r="E327" s="81"/>
    </row>
    <row r="328" s="50" customFormat="1" spans="1:5">
      <c r="A328" s="79"/>
      <c r="B328" s="74"/>
      <c r="C328" s="75"/>
      <c r="D328" s="81"/>
      <c r="E328" s="81"/>
    </row>
    <row r="329" s="50" customFormat="1" spans="1:5">
      <c r="A329" s="79"/>
      <c r="B329" s="74"/>
      <c r="C329" s="75"/>
      <c r="D329" s="81"/>
      <c r="E329" s="81"/>
    </row>
    <row r="330" s="50" customFormat="1" spans="1:5">
      <c r="A330" s="79"/>
      <c r="B330" s="74"/>
      <c r="C330" s="75"/>
      <c r="D330" s="81"/>
      <c r="E330" s="81"/>
    </row>
    <row r="331" s="50" customFormat="1" spans="1:5">
      <c r="A331" s="79"/>
      <c r="B331" s="74"/>
      <c r="C331" s="75"/>
      <c r="D331" s="81"/>
      <c r="E331" s="81"/>
    </row>
    <row r="332" s="50" customFormat="1" spans="1:5">
      <c r="A332" s="76"/>
      <c r="B332" s="77"/>
      <c r="C332" s="78"/>
      <c r="D332" s="82"/>
      <c r="E332" s="82"/>
    </row>
    <row r="333" s="50" customFormat="1" spans="1:5">
      <c r="A333" s="79"/>
      <c r="B333" s="74"/>
      <c r="C333" s="75"/>
      <c r="D333" s="81"/>
      <c r="E333" s="81"/>
    </row>
    <row r="334" s="50" customFormat="1" spans="1:5">
      <c r="A334" s="79"/>
      <c r="B334" s="74"/>
      <c r="C334" s="75"/>
      <c r="D334" s="81"/>
      <c r="E334" s="81"/>
    </row>
    <row r="335" s="50" customFormat="1" spans="1:5">
      <c r="A335" s="79"/>
      <c r="B335" s="74"/>
      <c r="C335" s="75"/>
      <c r="D335" s="81"/>
      <c r="E335" s="81"/>
    </row>
    <row r="336" s="50" customFormat="1" spans="1:5">
      <c r="A336" s="79"/>
      <c r="B336" s="74"/>
      <c r="C336" s="75"/>
      <c r="D336" s="81"/>
      <c r="E336" s="81"/>
    </row>
    <row r="337" s="50" customFormat="1" spans="1:5">
      <c r="A337" s="79"/>
      <c r="B337" s="74"/>
      <c r="C337" s="75"/>
      <c r="D337" s="81"/>
      <c r="E337" s="81"/>
    </row>
    <row r="338" s="50" customFormat="1" spans="1:5">
      <c r="A338" s="79"/>
      <c r="B338" s="74"/>
      <c r="C338" s="75"/>
      <c r="D338" s="81"/>
      <c r="E338" s="81"/>
    </row>
    <row r="339" s="50" customFormat="1" spans="1:5">
      <c r="A339" s="79"/>
      <c r="B339" s="74"/>
      <c r="C339" s="75"/>
      <c r="D339" s="81"/>
      <c r="E339" s="81"/>
    </row>
    <row r="340" s="50" customFormat="1" spans="1:5">
      <c r="A340" s="79"/>
      <c r="B340" s="74"/>
      <c r="C340" s="75"/>
      <c r="D340" s="81"/>
      <c r="E340" s="81"/>
    </row>
    <row r="341" s="50" customFormat="1" spans="1:5">
      <c r="A341" s="79"/>
      <c r="B341" s="74"/>
      <c r="C341" s="75"/>
      <c r="D341" s="81"/>
      <c r="E341" s="81"/>
    </row>
    <row r="342" s="50" customFormat="1" spans="1:5">
      <c r="A342" s="79"/>
      <c r="B342" s="74"/>
      <c r="C342" s="75"/>
      <c r="D342" s="81"/>
      <c r="E342" s="81"/>
    </row>
    <row r="343" s="50" customFormat="1" spans="1:5">
      <c r="A343" s="79"/>
      <c r="B343" s="74"/>
      <c r="C343" s="75"/>
      <c r="D343" s="81"/>
      <c r="E343" s="81"/>
    </row>
    <row r="344" s="50" customFormat="1" spans="1:5">
      <c r="A344" s="79"/>
      <c r="B344" s="74"/>
      <c r="C344" s="75"/>
      <c r="D344" s="81"/>
      <c r="E344" s="81"/>
    </row>
    <row r="345" s="50" customFormat="1" spans="1:5">
      <c r="A345" s="73"/>
      <c r="B345" s="83"/>
      <c r="C345" s="84"/>
      <c r="D345" s="84"/>
      <c r="E345" s="84"/>
    </row>
    <row r="346" s="50" customFormat="1" spans="1:5">
      <c r="A346" s="76"/>
      <c r="B346" s="77"/>
      <c r="C346" s="78"/>
      <c r="D346" s="78"/>
      <c r="E346" s="78"/>
    </row>
    <row r="347" s="50" customFormat="1" spans="1:5">
      <c r="A347" s="79"/>
      <c r="B347" s="74"/>
      <c r="C347" s="75"/>
      <c r="D347" s="75"/>
      <c r="E347" s="80"/>
    </row>
    <row r="348" s="50" customFormat="1" spans="1:5">
      <c r="A348" s="79"/>
      <c r="B348" s="74"/>
      <c r="C348" s="75"/>
      <c r="D348" s="75"/>
      <c r="E348" s="80"/>
    </row>
    <row r="349" s="50" customFormat="1" spans="1:5">
      <c r="A349" s="79"/>
      <c r="B349" s="74"/>
      <c r="C349" s="75"/>
      <c r="D349" s="80"/>
      <c r="E349" s="80"/>
    </row>
    <row r="350" s="50" customFormat="1" spans="1:5">
      <c r="A350" s="79"/>
      <c r="B350" s="74"/>
      <c r="C350" s="75"/>
      <c r="D350" s="80"/>
      <c r="E350" s="80"/>
    </row>
    <row r="351" s="50" customFormat="1" spans="1:5">
      <c r="A351" s="79"/>
      <c r="B351" s="74"/>
      <c r="C351" s="75"/>
      <c r="D351" s="80"/>
      <c r="E351" s="80"/>
    </row>
    <row r="352" s="50" customFormat="1" spans="1:5">
      <c r="A352" s="79"/>
      <c r="B352" s="74"/>
      <c r="C352" s="75"/>
      <c r="D352" s="75"/>
      <c r="E352" s="80"/>
    </row>
    <row r="353" s="50" customFormat="1" spans="1:5">
      <c r="A353" s="79"/>
      <c r="B353" s="74"/>
      <c r="C353" s="75"/>
      <c r="D353" s="75"/>
      <c r="E353" s="80"/>
    </row>
    <row r="354" s="50" customFormat="1" spans="1:5">
      <c r="A354" s="79"/>
      <c r="B354" s="74"/>
      <c r="C354" s="75"/>
      <c r="D354" s="75"/>
      <c r="E354" s="80"/>
    </row>
    <row r="355" s="50" customFormat="1" spans="1:5">
      <c r="A355" s="79"/>
      <c r="B355" s="74"/>
      <c r="C355" s="75"/>
      <c r="D355" s="75"/>
      <c r="E355" s="80"/>
    </row>
    <row r="356" s="50" customFormat="1" spans="1:5">
      <c r="A356" s="79"/>
      <c r="B356" s="74"/>
      <c r="C356" s="75"/>
      <c r="D356" s="75"/>
      <c r="E356" s="80"/>
    </row>
    <row r="357" s="50" customFormat="1" spans="1:5">
      <c r="A357" s="79"/>
      <c r="B357" s="74"/>
      <c r="C357" s="75"/>
      <c r="D357" s="75"/>
      <c r="E357" s="80"/>
    </row>
    <row r="358" s="50" customFormat="1" spans="1:5">
      <c r="A358" s="79"/>
      <c r="B358" s="74"/>
      <c r="C358" s="75"/>
      <c r="D358" s="75"/>
      <c r="E358" s="80"/>
    </row>
    <row r="359" s="50" customFormat="1" spans="1:5">
      <c r="A359" s="79"/>
      <c r="B359" s="74"/>
      <c r="C359" s="75"/>
      <c r="D359" s="75"/>
      <c r="E359" s="80"/>
    </row>
    <row r="360" s="50" customFormat="1" spans="1:5">
      <c r="A360" s="76"/>
      <c r="B360" s="77"/>
      <c r="C360" s="78"/>
      <c r="D360" s="78"/>
      <c r="E360" s="78"/>
    </row>
    <row r="361" s="50" customFormat="1" spans="1:5">
      <c r="A361" s="79"/>
      <c r="B361" s="74"/>
      <c r="C361" s="75"/>
      <c r="D361" s="75"/>
      <c r="E361" s="80"/>
    </row>
    <row r="362" s="50" customFormat="1" spans="1:5">
      <c r="A362" s="79"/>
      <c r="B362" s="74"/>
      <c r="C362" s="75"/>
      <c r="D362" s="80"/>
      <c r="E362" s="80"/>
    </row>
    <row r="363" s="50" customFormat="1" spans="1:5">
      <c r="A363" s="79"/>
      <c r="B363" s="74"/>
      <c r="C363" s="75"/>
      <c r="D363" s="80"/>
      <c r="E363" s="80"/>
    </row>
    <row r="364" s="50" customFormat="1" spans="1:5">
      <c r="A364" s="79"/>
      <c r="B364" s="74"/>
      <c r="C364" s="75"/>
      <c r="D364" s="80"/>
      <c r="E364" s="80"/>
    </row>
    <row r="365" s="50" customFormat="1" spans="1:5">
      <c r="A365" s="79"/>
      <c r="B365" s="74"/>
      <c r="C365" s="75"/>
      <c r="D365" s="75"/>
      <c r="E365" s="80"/>
    </row>
    <row r="366" s="50" customFormat="1" spans="1:5">
      <c r="A366" s="79"/>
      <c r="B366" s="74"/>
      <c r="C366" s="75"/>
      <c r="D366" s="81"/>
      <c r="E366" s="81"/>
    </row>
    <row r="367" s="50" customFormat="1" spans="1:5">
      <c r="A367" s="79"/>
      <c r="B367" s="74"/>
      <c r="C367" s="75"/>
      <c r="D367" s="81"/>
      <c r="E367" s="81"/>
    </row>
    <row r="368" s="50" customFormat="1" spans="1:5">
      <c r="A368" s="79"/>
      <c r="B368" s="74"/>
      <c r="C368" s="75"/>
      <c r="D368" s="81"/>
      <c r="E368" s="81"/>
    </row>
    <row r="369" s="50" customFormat="1" spans="1:5">
      <c r="A369" s="79"/>
      <c r="B369" s="74"/>
      <c r="C369" s="75"/>
      <c r="D369" s="81"/>
      <c r="E369" s="81"/>
    </row>
    <row r="370" s="50" customFormat="1" spans="1:5">
      <c r="A370" s="79"/>
      <c r="B370" s="74"/>
      <c r="C370" s="75"/>
      <c r="D370" s="81"/>
      <c r="E370" s="81"/>
    </row>
    <row r="371" s="50" customFormat="1" spans="1:5">
      <c r="A371" s="79"/>
      <c r="B371" s="74"/>
      <c r="C371" s="75"/>
      <c r="D371" s="81"/>
      <c r="E371" s="81"/>
    </row>
    <row r="372" s="50" customFormat="1" spans="1:5">
      <c r="A372" s="79"/>
      <c r="B372" s="74"/>
      <c r="C372" s="75"/>
      <c r="D372" s="81"/>
      <c r="E372" s="81"/>
    </row>
    <row r="373" s="50" customFormat="1" spans="1:5">
      <c r="A373" s="79"/>
      <c r="B373" s="74"/>
      <c r="C373" s="75"/>
      <c r="D373" s="81"/>
      <c r="E373" s="81"/>
    </row>
    <row r="374" s="50" customFormat="1" spans="1:5">
      <c r="A374" s="79"/>
      <c r="B374" s="74"/>
      <c r="C374" s="75"/>
      <c r="D374" s="81"/>
      <c r="E374" s="81"/>
    </row>
    <row r="375" s="50" customFormat="1" spans="1:5">
      <c r="A375" s="79"/>
      <c r="B375" s="74"/>
      <c r="C375" s="75"/>
      <c r="D375" s="81"/>
      <c r="E375" s="81"/>
    </row>
    <row r="376" s="50" customFormat="1" spans="1:5">
      <c r="A376" s="79"/>
      <c r="B376" s="74"/>
      <c r="C376" s="75"/>
      <c r="D376" s="81"/>
      <c r="E376" s="81"/>
    </row>
    <row r="377" s="50" customFormat="1" spans="1:5">
      <c r="A377" s="79"/>
      <c r="B377" s="74"/>
      <c r="C377" s="75"/>
      <c r="D377" s="81"/>
      <c r="E377" s="81"/>
    </row>
    <row r="378" s="50" customFormat="1" spans="1:5">
      <c r="A378" s="79"/>
      <c r="B378" s="74"/>
      <c r="C378" s="75"/>
      <c r="D378" s="81"/>
      <c r="E378" s="81"/>
    </row>
    <row r="379" s="50" customFormat="1" spans="1:5">
      <c r="A379" s="79"/>
      <c r="B379" s="74"/>
      <c r="C379" s="75"/>
      <c r="D379" s="81"/>
      <c r="E379" s="81"/>
    </row>
    <row r="380" s="50" customFormat="1" spans="1:5">
      <c r="A380" s="79"/>
      <c r="B380" s="74"/>
      <c r="C380" s="75"/>
      <c r="D380" s="81"/>
      <c r="E380" s="81"/>
    </row>
    <row r="381" s="50" customFormat="1" spans="1:5">
      <c r="A381" s="79"/>
      <c r="B381" s="74"/>
      <c r="C381" s="75"/>
      <c r="D381" s="81"/>
      <c r="E381" s="81"/>
    </row>
    <row r="382" s="50" customFormat="1" spans="1:5">
      <c r="A382" s="79"/>
      <c r="B382" s="74"/>
      <c r="C382" s="75"/>
      <c r="D382" s="81"/>
      <c r="E382" s="81"/>
    </row>
    <row r="383" s="50" customFormat="1" spans="1:5">
      <c r="A383" s="79"/>
      <c r="B383" s="74"/>
      <c r="C383" s="75"/>
      <c r="D383" s="81"/>
      <c r="E383" s="81"/>
    </row>
    <row r="384" s="50" customFormat="1" spans="1:5">
      <c r="A384" s="79"/>
      <c r="B384" s="74"/>
      <c r="C384" s="75"/>
      <c r="D384" s="81"/>
      <c r="E384" s="81"/>
    </row>
    <row r="385" s="50" customFormat="1" spans="1:5">
      <c r="A385" s="79"/>
      <c r="B385" s="74"/>
      <c r="C385" s="75"/>
      <c r="D385" s="81"/>
      <c r="E385" s="81"/>
    </row>
    <row r="386" s="50" customFormat="1" spans="1:5">
      <c r="A386" s="79"/>
      <c r="B386" s="74"/>
      <c r="C386" s="75"/>
      <c r="D386" s="81"/>
      <c r="E386" s="81"/>
    </row>
    <row r="387" s="50" customFormat="1" spans="1:5">
      <c r="A387" s="79"/>
      <c r="B387" s="74"/>
      <c r="C387" s="75"/>
      <c r="D387" s="81"/>
      <c r="E387" s="81"/>
    </row>
    <row r="388" s="50" customFormat="1" spans="1:5">
      <c r="A388" s="76"/>
      <c r="B388" s="77"/>
      <c r="C388" s="78"/>
      <c r="D388" s="82"/>
      <c r="E388" s="82"/>
    </row>
    <row r="389" s="50" customFormat="1" spans="1:5">
      <c r="A389" s="79"/>
      <c r="B389" s="74"/>
      <c r="C389" s="75"/>
      <c r="D389" s="81"/>
      <c r="E389" s="81"/>
    </row>
    <row r="390" s="50" customFormat="1" spans="1:5">
      <c r="A390" s="79"/>
      <c r="B390" s="74"/>
      <c r="C390" s="75"/>
      <c r="D390" s="81"/>
      <c r="E390" s="81"/>
    </row>
    <row r="391" s="50" customFormat="1" spans="1:5">
      <c r="A391" s="79"/>
      <c r="B391" s="74"/>
      <c r="C391" s="75"/>
      <c r="D391" s="81"/>
      <c r="E391" s="81"/>
    </row>
    <row r="392" s="50" customFormat="1" spans="1:5">
      <c r="A392" s="79"/>
      <c r="B392" s="74"/>
      <c r="C392" s="75"/>
      <c r="D392" s="81"/>
      <c r="E392" s="81"/>
    </row>
    <row r="393" s="50" customFormat="1" spans="1:5">
      <c r="A393" s="79"/>
      <c r="B393" s="74"/>
      <c r="C393" s="75"/>
      <c r="D393" s="81"/>
      <c r="E393" s="81"/>
    </row>
    <row r="394" s="50" customFormat="1" spans="1:5">
      <c r="A394" s="79"/>
      <c r="B394" s="74"/>
      <c r="C394" s="75"/>
      <c r="D394" s="81"/>
      <c r="E394" s="81"/>
    </row>
    <row r="395" s="50" customFormat="1" spans="1:5">
      <c r="A395" s="79"/>
      <c r="B395" s="74"/>
      <c r="C395" s="75"/>
      <c r="D395" s="81"/>
      <c r="E395" s="81"/>
    </row>
    <row r="396" s="50" customFormat="1" spans="1:5">
      <c r="A396" s="79"/>
      <c r="B396" s="74"/>
      <c r="C396" s="75"/>
      <c r="D396" s="81"/>
      <c r="E396" s="81"/>
    </row>
    <row r="397" s="50" customFormat="1" spans="1:5">
      <c r="A397" s="79"/>
      <c r="B397" s="74"/>
      <c r="C397" s="75"/>
      <c r="D397" s="81"/>
      <c r="E397" s="81"/>
    </row>
    <row r="398" s="50" customFormat="1" spans="1:5">
      <c r="A398" s="79"/>
      <c r="B398" s="74"/>
      <c r="C398" s="75"/>
      <c r="D398" s="81"/>
      <c r="E398" s="81"/>
    </row>
    <row r="399" s="50" customFormat="1" spans="1:5">
      <c r="A399" s="79"/>
      <c r="B399" s="74"/>
      <c r="C399" s="75"/>
      <c r="D399" s="81"/>
      <c r="E399" s="81"/>
    </row>
    <row r="400" s="50" customFormat="1" spans="1:5">
      <c r="A400" s="79"/>
      <c r="B400" s="74"/>
      <c r="C400" s="75"/>
      <c r="D400" s="81"/>
      <c r="E400" s="81"/>
    </row>
    <row r="401" s="50" customFormat="1" spans="1:5">
      <c r="A401" s="73"/>
      <c r="B401" s="83"/>
      <c r="C401" s="84"/>
      <c r="D401" s="85"/>
      <c r="E401" s="85"/>
    </row>
    <row r="402" s="50" customFormat="1" spans="1:5">
      <c r="A402" s="76"/>
      <c r="B402" s="77"/>
      <c r="C402" s="78"/>
      <c r="D402" s="82"/>
      <c r="E402" s="82"/>
    </row>
    <row r="403" s="50" customFormat="1" spans="1:5">
      <c r="A403" s="79"/>
      <c r="B403" s="74"/>
      <c r="C403" s="75"/>
      <c r="D403" s="81"/>
      <c r="E403" s="81"/>
    </row>
    <row r="404" s="50" customFormat="1" spans="1:5">
      <c r="A404" s="79"/>
      <c r="B404" s="74"/>
      <c r="C404" s="75"/>
      <c r="D404" s="81"/>
      <c r="E404" s="81"/>
    </row>
    <row r="405" s="50" customFormat="1" spans="1:5">
      <c r="A405" s="79"/>
      <c r="B405" s="74"/>
      <c r="C405" s="75"/>
      <c r="D405" s="81"/>
      <c r="E405" s="81"/>
    </row>
    <row r="406" s="50" customFormat="1" spans="1:5">
      <c r="A406" s="79"/>
      <c r="B406" s="74"/>
      <c r="C406" s="75"/>
      <c r="D406" s="81"/>
      <c r="E406" s="81"/>
    </row>
    <row r="407" s="50" customFormat="1" spans="1:5">
      <c r="A407" s="79"/>
      <c r="B407" s="74"/>
      <c r="C407" s="75"/>
      <c r="D407" s="81"/>
      <c r="E407" s="81"/>
    </row>
    <row r="408" s="50" customFormat="1" spans="1:5">
      <c r="A408" s="79"/>
      <c r="B408" s="74"/>
      <c r="C408" s="75"/>
      <c r="D408" s="81"/>
      <c r="E408" s="81"/>
    </row>
    <row r="409" s="50" customFormat="1" spans="1:5">
      <c r="A409" s="79"/>
      <c r="B409" s="74"/>
      <c r="C409" s="75"/>
      <c r="D409" s="81"/>
      <c r="E409" s="81"/>
    </row>
    <row r="410" s="50" customFormat="1" spans="1:5">
      <c r="A410" s="79"/>
      <c r="B410" s="74"/>
      <c r="C410" s="75"/>
      <c r="D410" s="81"/>
      <c r="E410" s="81"/>
    </row>
    <row r="411" s="50" customFormat="1" spans="1:5">
      <c r="A411" s="79"/>
      <c r="B411" s="74"/>
      <c r="C411" s="75"/>
      <c r="D411" s="81"/>
      <c r="E411" s="81"/>
    </row>
    <row r="412" s="50" customFormat="1" spans="1:5">
      <c r="A412" s="79"/>
      <c r="B412" s="74"/>
      <c r="C412" s="75"/>
      <c r="D412" s="81"/>
      <c r="E412" s="81"/>
    </row>
    <row r="413" s="50" customFormat="1" spans="1:5">
      <c r="A413" s="79"/>
      <c r="B413" s="74"/>
      <c r="C413" s="75"/>
      <c r="D413" s="81"/>
      <c r="E413" s="81"/>
    </row>
    <row r="414" s="50" customFormat="1" spans="1:5">
      <c r="A414" s="79"/>
      <c r="B414" s="74"/>
      <c r="C414" s="75"/>
      <c r="D414" s="81"/>
      <c r="E414" s="81"/>
    </row>
    <row r="415" s="50" customFormat="1" spans="1:5">
      <c r="A415" s="79"/>
      <c r="B415" s="74"/>
      <c r="C415" s="75"/>
      <c r="D415" s="81"/>
      <c r="E415" s="81"/>
    </row>
    <row r="416" s="50" customFormat="1" spans="1:5">
      <c r="A416" s="76"/>
      <c r="B416" s="77"/>
      <c r="C416" s="78"/>
      <c r="D416" s="82"/>
      <c r="E416" s="82"/>
    </row>
    <row r="417" s="50" customFormat="1" spans="1:5">
      <c r="A417" s="79"/>
      <c r="B417" s="74"/>
      <c r="C417" s="75"/>
      <c r="D417" s="81"/>
      <c r="E417" s="81"/>
    </row>
    <row r="418" s="50" customFormat="1" spans="1:5">
      <c r="A418" s="79"/>
      <c r="B418" s="74"/>
      <c r="C418" s="75"/>
      <c r="D418" s="81"/>
      <c r="E418" s="81"/>
    </row>
    <row r="419" s="50" customFormat="1" spans="1:5">
      <c r="A419" s="79"/>
      <c r="B419" s="74"/>
      <c r="C419" s="75"/>
      <c r="D419" s="81"/>
      <c r="E419" s="81"/>
    </row>
    <row r="420" s="50" customFormat="1" spans="1:5">
      <c r="A420" s="79"/>
      <c r="B420" s="74"/>
      <c r="C420" s="75"/>
      <c r="D420" s="81"/>
      <c r="E420" s="81"/>
    </row>
    <row r="421" s="50" customFormat="1" spans="1:5">
      <c r="A421" s="79"/>
      <c r="B421" s="74"/>
      <c r="C421" s="75"/>
      <c r="D421" s="81"/>
      <c r="E421" s="81"/>
    </row>
    <row r="422" s="50" customFormat="1" spans="1:5">
      <c r="A422" s="79"/>
      <c r="B422" s="74"/>
      <c r="C422" s="75"/>
      <c r="D422" s="81"/>
      <c r="E422" s="81"/>
    </row>
    <row r="423" s="50" customFormat="1" spans="1:5">
      <c r="A423" s="79"/>
      <c r="B423" s="74"/>
      <c r="C423" s="75"/>
      <c r="D423" s="81"/>
      <c r="E423" s="81"/>
    </row>
    <row r="424" s="50" customFormat="1" spans="1:5">
      <c r="A424" s="79"/>
      <c r="B424" s="74"/>
      <c r="C424" s="75"/>
      <c r="D424" s="81"/>
      <c r="E424" s="81"/>
    </row>
    <row r="425" s="50" customFormat="1" spans="1:5">
      <c r="A425" s="79"/>
      <c r="B425" s="74"/>
      <c r="C425" s="75"/>
      <c r="D425" s="81"/>
      <c r="E425" s="81"/>
    </row>
    <row r="426" s="50" customFormat="1" spans="1:5">
      <c r="A426" s="79"/>
      <c r="B426" s="74"/>
      <c r="C426" s="75"/>
      <c r="D426" s="81"/>
      <c r="E426" s="81"/>
    </row>
    <row r="427" s="50" customFormat="1" spans="1:5">
      <c r="A427" s="79"/>
      <c r="B427" s="74"/>
      <c r="C427" s="75"/>
      <c r="D427" s="81"/>
      <c r="E427" s="81"/>
    </row>
    <row r="428" s="50" customFormat="1" spans="1:5">
      <c r="A428" s="79"/>
      <c r="B428" s="74"/>
      <c r="C428" s="75"/>
      <c r="D428" s="81"/>
      <c r="E428" s="81"/>
    </row>
    <row r="429" s="50" customFormat="1" spans="1:5">
      <c r="A429" s="79"/>
      <c r="B429" s="74"/>
      <c r="C429" s="75"/>
      <c r="D429" s="81"/>
      <c r="E429" s="81"/>
    </row>
    <row r="430" s="50" customFormat="1" spans="1:5">
      <c r="A430" s="79"/>
      <c r="B430" s="74"/>
      <c r="C430" s="75"/>
      <c r="D430" s="81"/>
      <c r="E430" s="81"/>
    </row>
    <row r="431" s="50" customFormat="1" spans="1:5">
      <c r="A431" s="79"/>
      <c r="B431" s="74"/>
      <c r="C431" s="75"/>
      <c r="D431" s="81"/>
      <c r="E431" s="81"/>
    </row>
    <row r="432" s="50" customFormat="1" spans="1:5">
      <c r="A432" s="79"/>
      <c r="B432" s="74"/>
      <c r="C432" s="75"/>
      <c r="D432" s="81"/>
      <c r="E432" s="81"/>
    </row>
    <row r="433" s="50" customFormat="1" spans="1:5">
      <c r="A433" s="79"/>
      <c r="B433" s="74"/>
      <c r="C433" s="75"/>
      <c r="D433" s="81"/>
      <c r="E433" s="81"/>
    </row>
    <row r="434" s="50" customFormat="1" spans="1:5">
      <c r="A434" s="79"/>
      <c r="B434" s="74"/>
      <c r="C434" s="75"/>
      <c r="D434" s="81"/>
      <c r="E434" s="81"/>
    </row>
    <row r="435" s="50" customFormat="1" spans="1:5">
      <c r="A435" s="79"/>
      <c r="B435" s="74"/>
      <c r="C435" s="75"/>
      <c r="D435" s="81"/>
      <c r="E435" s="81"/>
    </row>
    <row r="436" s="50" customFormat="1" spans="1:5">
      <c r="A436" s="79"/>
      <c r="B436" s="74"/>
      <c r="C436" s="75"/>
      <c r="D436" s="81"/>
      <c r="E436" s="81"/>
    </row>
    <row r="437" s="50" customFormat="1" spans="1:5">
      <c r="A437" s="79"/>
      <c r="B437" s="74"/>
      <c r="C437" s="75"/>
      <c r="D437" s="81"/>
      <c r="E437" s="81"/>
    </row>
    <row r="438" s="50" customFormat="1" spans="1:5">
      <c r="A438" s="79"/>
      <c r="B438" s="74"/>
      <c r="C438" s="75"/>
      <c r="D438" s="81"/>
      <c r="E438" s="81"/>
    </row>
    <row r="439" s="50" customFormat="1" spans="1:5">
      <c r="A439" s="79"/>
      <c r="B439" s="74"/>
      <c r="C439" s="75"/>
      <c r="D439" s="81"/>
      <c r="E439" s="81"/>
    </row>
    <row r="440" s="50" customFormat="1" spans="1:5">
      <c r="A440" s="79"/>
      <c r="B440" s="74"/>
      <c r="C440" s="75"/>
      <c r="D440" s="81"/>
      <c r="E440" s="81"/>
    </row>
    <row r="441" s="50" customFormat="1" spans="1:5">
      <c r="A441" s="79"/>
      <c r="B441" s="74"/>
      <c r="C441" s="75"/>
      <c r="D441" s="81"/>
      <c r="E441" s="81"/>
    </row>
    <row r="442" s="50" customFormat="1" spans="1:5">
      <c r="A442" s="79"/>
      <c r="B442" s="74"/>
      <c r="C442" s="75"/>
      <c r="D442" s="81"/>
      <c r="E442" s="81"/>
    </row>
    <row r="443" s="50" customFormat="1" spans="1:5">
      <c r="A443" s="79"/>
      <c r="B443" s="74"/>
      <c r="C443" s="75"/>
      <c r="D443" s="81"/>
      <c r="E443" s="81"/>
    </row>
    <row r="444" s="50" customFormat="1" spans="1:5">
      <c r="A444" s="76"/>
      <c r="B444" s="77"/>
      <c r="C444" s="78"/>
      <c r="D444" s="82"/>
      <c r="E444" s="82"/>
    </row>
    <row r="445" s="50" customFormat="1" spans="1:5">
      <c r="A445" s="79"/>
      <c r="B445" s="74"/>
      <c r="C445" s="75"/>
      <c r="D445" s="81"/>
      <c r="E445" s="81"/>
    </row>
    <row r="446" s="50" customFormat="1" spans="1:5">
      <c r="A446" s="79"/>
      <c r="B446" s="74"/>
      <c r="C446" s="75"/>
      <c r="D446" s="81"/>
      <c r="E446" s="81"/>
    </row>
    <row r="447" s="50" customFormat="1" spans="1:5">
      <c r="A447" s="79"/>
      <c r="B447" s="74"/>
      <c r="C447" s="75"/>
      <c r="D447" s="81"/>
      <c r="E447" s="81"/>
    </row>
    <row r="448" s="50" customFormat="1" spans="1:5">
      <c r="A448" s="79"/>
      <c r="B448" s="74"/>
      <c r="C448" s="75"/>
      <c r="D448" s="81"/>
      <c r="E448" s="81"/>
    </row>
    <row r="449" s="50" customFormat="1" spans="1:5">
      <c r="A449" s="79"/>
      <c r="B449" s="74"/>
      <c r="C449" s="75"/>
      <c r="D449" s="81"/>
      <c r="E449" s="81"/>
    </row>
    <row r="450" s="50" customFormat="1" spans="1:5">
      <c r="A450" s="79"/>
      <c r="B450" s="74"/>
      <c r="C450" s="75"/>
      <c r="D450" s="81"/>
      <c r="E450" s="81"/>
    </row>
    <row r="451" s="50" customFormat="1" spans="1:5">
      <c r="A451" s="79"/>
      <c r="B451" s="74"/>
      <c r="C451" s="75"/>
      <c r="D451" s="81"/>
      <c r="E451" s="81"/>
    </row>
    <row r="452" s="50" customFormat="1" spans="1:5">
      <c r="A452" s="79"/>
      <c r="B452" s="74"/>
      <c r="C452" s="75"/>
      <c r="D452" s="81"/>
      <c r="E452" s="81"/>
    </row>
    <row r="453" s="50" customFormat="1" spans="1:5">
      <c r="A453" s="79"/>
      <c r="B453" s="74"/>
      <c r="C453" s="75"/>
      <c r="D453" s="81"/>
      <c r="E453" s="81"/>
    </row>
    <row r="454" s="50" customFormat="1" spans="1:5">
      <c r="A454" s="79"/>
      <c r="B454" s="74"/>
      <c r="C454" s="75"/>
      <c r="D454" s="81"/>
      <c r="E454" s="81"/>
    </row>
    <row r="455" s="50" customFormat="1" spans="1:5">
      <c r="A455" s="79"/>
      <c r="B455" s="74"/>
      <c r="C455" s="75"/>
      <c r="D455" s="81"/>
      <c r="E455" s="81"/>
    </row>
    <row r="456" s="50" customFormat="1" spans="1:5">
      <c r="A456" s="79"/>
      <c r="B456" s="74"/>
      <c r="C456" s="75"/>
      <c r="D456" s="81"/>
      <c r="E456" s="81"/>
    </row>
    <row r="457" s="50" customFormat="1"/>
    <row r="458" s="50" customFormat="1"/>
    <row r="459" s="50" customFormat="1"/>
    <row r="460" s="50" customFormat="1"/>
    <row r="461" s="50" customFormat="1"/>
    <row r="462" s="50" customFormat="1"/>
    <row r="463" s="50" customFormat="1"/>
    <row r="464" s="50" customFormat="1"/>
    <row r="465" s="50" customFormat="1"/>
    <row r="466" s="50" customFormat="1"/>
    <row r="467" s="50" customFormat="1"/>
    <row r="468" s="50" customFormat="1"/>
    <row r="469" s="50" customFormat="1"/>
    <row r="470" s="50" customFormat="1"/>
    <row r="471" s="50" customFormat="1"/>
    <row r="472" s="50" customFormat="1"/>
    <row r="473" s="50" customFormat="1"/>
    <row r="474" s="50" customFormat="1"/>
    <row r="475" s="50" customFormat="1"/>
    <row r="476" s="50" customFormat="1"/>
    <row r="477" s="50" customFormat="1"/>
    <row r="478" s="50" customFormat="1"/>
    <row r="479" s="50" customFormat="1"/>
    <row r="480" s="50" customFormat="1"/>
    <row r="481" s="50" customFormat="1"/>
    <row r="482" s="50" customFormat="1"/>
    <row r="483" s="50" customFormat="1"/>
    <row r="484" s="50" customFormat="1"/>
    <row r="485" s="50" customFormat="1"/>
    <row r="486" s="50" customFormat="1"/>
    <row r="487" s="50" customFormat="1"/>
    <row r="488" s="50" customFormat="1"/>
    <row r="489" s="50" customFormat="1"/>
    <row r="490" s="50" customFormat="1"/>
    <row r="491" s="50" customFormat="1"/>
    <row r="492" s="50" customFormat="1"/>
    <row r="493" s="50" customFormat="1"/>
    <row r="494" s="50" customFormat="1"/>
    <row r="495" s="50" customFormat="1"/>
    <row r="496" s="50" customFormat="1"/>
    <row r="497" s="50" customFormat="1"/>
    <row r="498" s="50" customFormat="1"/>
    <row r="499" s="50" customFormat="1"/>
    <row r="500" s="50" customFormat="1"/>
    <row r="501" s="50" customFormat="1"/>
    <row r="502" s="50" customFormat="1"/>
    <row r="503" s="50" customFormat="1"/>
    <row r="504" s="50" customFormat="1"/>
    <row r="505" s="50" customFormat="1"/>
    <row r="506" s="50" customFormat="1"/>
    <row r="507" s="50" customFormat="1"/>
    <row r="508" s="50" customFormat="1"/>
    <row r="509" s="50" customFormat="1"/>
    <row r="510" s="50" customFormat="1"/>
    <row r="511" s="50" customFormat="1"/>
    <row r="512" s="50" customFormat="1"/>
    <row r="513" s="50" customFormat="1"/>
    <row r="514" s="50" customFormat="1"/>
    <row r="515" s="50" customFormat="1"/>
    <row r="516" s="50" customFormat="1"/>
    <row r="517" s="50" customFormat="1"/>
    <row r="518" s="50" customFormat="1"/>
    <row r="519" s="50" customFormat="1"/>
    <row r="520" s="50" customFormat="1"/>
    <row r="521" s="50" customFormat="1"/>
    <row r="522" s="50" customFormat="1"/>
    <row r="523" s="50" customFormat="1"/>
  </sheetData>
  <autoFilter ref="A5:E120">
    <filterColumn colId="2">
      <filters>
        <filter val="12.90"/>
        <filter val="17.90"/>
        <filter val="382.51"/>
        <filter val="184.92"/>
        <filter val="414.17"/>
        <filter val="336.18"/>
        <filter val="1.20"/>
        <filter val="小计"/>
        <filter val="46.23"/>
        <filter val="34.68"/>
        <filter val="312.68"/>
        <filter val="180.30"/>
        <filter val="761.30"/>
        <filter val="0.31"/>
        <filter val="192.31"/>
        <filter val="277.38"/>
        <filter val="3112.29"/>
        <filter val="3653.69"/>
        <filter val="98.80"/>
        <filter val="187.80"/>
        <filter val="1"/>
        <filter val="1.42"/>
        <filter val="369.84"/>
        <filter val="46.08"/>
        <filter val="349.09"/>
        <filter val="3666.59"/>
      </filters>
    </filterColumn>
    <extLst/>
  </autoFilter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8031496062992" right="0.748031496062992" top="0.275590551181102" bottom="0.275590551181102" header="0" footer="0"/>
  <pageSetup paperSize="9" fitToWidth="0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opLeftCell="A4" workbookViewId="0">
      <selection activeCell="C34" sqref="C34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4"/>
      <c r="B1" s="14"/>
      <c r="C1" s="22" t="s">
        <v>219</v>
      </c>
    </row>
    <row r="2" ht="29.45" customHeight="1" spans="1:3">
      <c r="A2" s="15" t="s">
        <v>220</v>
      </c>
      <c r="B2" s="15"/>
      <c r="C2" s="15"/>
    </row>
    <row r="3" ht="14.25" customHeight="1" spans="1:3">
      <c r="A3" s="14"/>
      <c r="B3" s="14"/>
      <c r="C3" s="22" t="s">
        <v>5</v>
      </c>
    </row>
    <row r="4" ht="31.7" customHeight="1" spans="1:3">
      <c r="A4" s="40" t="s">
        <v>221</v>
      </c>
      <c r="B4" s="40" t="s">
        <v>222</v>
      </c>
      <c r="C4" s="40" t="s">
        <v>223</v>
      </c>
    </row>
    <row r="5" ht="17.1" customHeight="1" spans="1:3">
      <c r="A5" s="40" t="s">
        <v>81</v>
      </c>
      <c r="B5" s="41">
        <v>1</v>
      </c>
      <c r="C5" s="41">
        <v>2</v>
      </c>
    </row>
    <row r="6" ht="17.1" customHeight="1" spans="1:3">
      <c r="A6" s="40" t="s">
        <v>11</v>
      </c>
      <c r="B6" s="48">
        <v>1.2</v>
      </c>
      <c r="C6" s="48">
        <v>1.2</v>
      </c>
    </row>
    <row r="7" ht="17.1" customHeight="1" spans="1:3">
      <c r="A7" s="41" t="s">
        <v>224</v>
      </c>
      <c r="B7" s="48">
        <v>1.2</v>
      </c>
      <c r="C7" s="48">
        <v>1.2</v>
      </c>
    </row>
    <row r="8" ht="17.1" customHeight="1" spans="1:3">
      <c r="A8" s="41" t="s">
        <v>225</v>
      </c>
      <c r="B8" s="48">
        <v>0</v>
      </c>
      <c r="C8" s="48">
        <v>0</v>
      </c>
    </row>
    <row r="9" ht="17.1" customHeight="1" spans="1:3">
      <c r="A9" s="41" t="s">
        <v>226</v>
      </c>
      <c r="B9" s="48">
        <v>0</v>
      </c>
      <c r="C9" s="48">
        <v>0</v>
      </c>
    </row>
    <row r="10" ht="17.1" customHeight="1" spans="1:3">
      <c r="A10" s="41" t="s">
        <v>227</v>
      </c>
      <c r="B10" s="48">
        <v>0</v>
      </c>
      <c r="C10" s="48">
        <v>0</v>
      </c>
    </row>
    <row r="11" ht="17.1" customHeight="1" spans="1:3">
      <c r="A11" s="41" t="s">
        <v>228</v>
      </c>
      <c r="B11" s="48">
        <v>1.2</v>
      </c>
      <c r="C11" s="48">
        <v>1.2</v>
      </c>
    </row>
    <row r="12" ht="17.1" customHeight="1" spans="1:3">
      <c r="A12" s="41" t="s">
        <v>229</v>
      </c>
      <c r="B12" s="48">
        <v>0</v>
      </c>
      <c r="C12" s="48">
        <v>0</v>
      </c>
    </row>
    <row r="13" ht="17.1" customHeight="1" spans="1:3">
      <c r="A13" s="41" t="s">
        <v>230</v>
      </c>
      <c r="B13" s="48">
        <v>0</v>
      </c>
      <c r="C13" s="48">
        <v>0</v>
      </c>
    </row>
    <row r="14" ht="17.1" customHeight="1" spans="1:3">
      <c r="A14" s="41" t="s">
        <v>231</v>
      </c>
      <c r="B14" s="48">
        <v>0</v>
      </c>
      <c r="C14" s="48">
        <v>0</v>
      </c>
    </row>
  </sheetData>
  <mergeCells count="1">
    <mergeCell ref="A2:C2"/>
  </mergeCells>
  <printOptions horizont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opLeftCell="A25" workbookViewId="0">
      <selection activeCell="H10" sqref="H10"/>
    </sheetView>
  </sheetViews>
  <sheetFormatPr defaultColWidth="10" defaultRowHeight="13.5" outlineLevelCol="5"/>
  <cols>
    <col min="1" max="1" width="36.25" customWidth="1"/>
    <col min="2" max="2" width="11.75" customWidth="1"/>
    <col min="3" max="3" width="30" customWidth="1"/>
    <col min="4" max="4" width="11.75" customWidth="1"/>
    <col min="5" max="5" width="30.875" customWidth="1"/>
    <col min="6" max="6" width="11.75" customWidth="1"/>
    <col min="7" max="7" width="9.75" customWidth="1"/>
  </cols>
  <sheetData>
    <row r="1" ht="14.25" customHeight="1" spans="1:6">
      <c r="A1" s="14"/>
      <c r="B1" s="14"/>
      <c r="C1" s="14"/>
      <c r="D1" s="14"/>
      <c r="E1" s="14"/>
      <c r="F1" s="22" t="s">
        <v>232</v>
      </c>
    </row>
    <row r="2" ht="18" customHeight="1" spans="1:6">
      <c r="A2" s="15" t="s">
        <v>233</v>
      </c>
      <c r="B2" s="15"/>
      <c r="C2" s="15"/>
      <c r="D2" s="15"/>
      <c r="E2" s="15"/>
      <c r="F2" s="15"/>
    </row>
    <row r="3" ht="17.1" customHeight="1" spans="1:6">
      <c r="A3" s="14"/>
      <c r="B3" s="14"/>
      <c r="C3" s="14"/>
      <c r="D3" s="14"/>
      <c r="E3" s="14"/>
      <c r="F3" s="22" t="s">
        <v>5</v>
      </c>
    </row>
    <row r="4" ht="17.1" customHeight="1" spans="1:6">
      <c r="A4" s="40" t="s">
        <v>234</v>
      </c>
      <c r="B4" s="40"/>
      <c r="C4" s="40" t="s">
        <v>235</v>
      </c>
      <c r="D4" s="40"/>
      <c r="E4" s="40"/>
      <c r="F4" s="40"/>
    </row>
    <row r="5" ht="17.1" customHeight="1" spans="1:6">
      <c r="A5" s="40" t="s">
        <v>236</v>
      </c>
      <c r="B5" s="40" t="s">
        <v>237</v>
      </c>
      <c r="C5" s="40" t="s">
        <v>238</v>
      </c>
      <c r="D5" s="40" t="s">
        <v>237</v>
      </c>
      <c r="E5" s="40" t="s">
        <v>238</v>
      </c>
      <c r="F5" s="40" t="s">
        <v>237</v>
      </c>
    </row>
    <row r="6" ht="17.1" customHeight="1" spans="1:6">
      <c r="A6" s="41" t="s">
        <v>239</v>
      </c>
      <c r="B6" s="42">
        <f>B7+B8</f>
        <v>4137.421559</v>
      </c>
      <c r="C6" s="41" t="s">
        <v>240</v>
      </c>
      <c r="D6" s="42"/>
      <c r="E6" s="43" t="s">
        <v>241</v>
      </c>
      <c r="F6" s="42">
        <f>SUM(F7:F10)</f>
        <v>3666.589709</v>
      </c>
    </row>
    <row r="7" ht="17.1" customHeight="1" spans="1:6">
      <c r="A7" s="41" t="s">
        <v>242</v>
      </c>
      <c r="B7" s="44">
        <f>40439358.09/10000</f>
        <v>4043.935809</v>
      </c>
      <c r="C7" s="41" t="s">
        <v>243</v>
      </c>
      <c r="D7" s="42"/>
      <c r="E7" s="43" t="s">
        <v>244</v>
      </c>
      <c r="F7" s="44">
        <f>31122906.65/10000</f>
        <v>3112.290665</v>
      </c>
    </row>
    <row r="8" ht="29.25" customHeight="1" spans="1:6">
      <c r="A8" s="41" t="s">
        <v>245</v>
      </c>
      <c r="B8" s="42">
        <f>SUM(B9:B14)</f>
        <v>93.48575</v>
      </c>
      <c r="C8" s="41" t="s">
        <v>246</v>
      </c>
      <c r="D8" s="42"/>
      <c r="E8" s="43" t="s">
        <v>247</v>
      </c>
      <c r="F8" s="44">
        <f>2052072.44/10000</f>
        <v>205.207244</v>
      </c>
    </row>
    <row r="9" ht="17.1" customHeight="1" spans="1:6">
      <c r="A9" s="41" t="s">
        <v>248</v>
      </c>
      <c r="B9" s="44">
        <f>110857.5/10000</f>
        <v>11.08575</v>
      </c>
      <c r="C9" s="41" t="s">
        <v>249</v>
      </c>
      <c r="D9" s="42"/>
      <c r="E9" s="43" t="s">
        <v>250</v>
      </c>
      <c r="F9" s="44">
        <f>3490918/10000</f>
        <v>349.0918</v>
      </c>
    </row>
    <row r="10" ht="17.1" customHeight="1" spans="1:6">
      <c r="A10" s="41" t="s">
        <v>251</v>
      </c>
      <c r="B10" s="44">
        <f>784000/10000</f>
        <v>78.4</v>
      </c>
      <c r="C10" s="41" t="s">
        <v>252</v>
      </c>
      <c r="D10" s="44">
        <f>28123105.76/10000</f>
        <v>2812.310576</v>
      </c>
      <c r="E10" s="43" t="s">
        <v>253</v>
      </c>
      <c r="F10" s="42">
        <v>0</v>
      </c>
    </row>
    <row r="11" ht="17.1" customHeight="1" spans="1:6">
      <c r="A11" s="41" t="s">
        <v>254</v>
      </c>
      <c r="B11" s="44">
        <v>0</v>
      </c>
      <c r="C11" s="41" t="s">
        <v>255</v>
      </c>
      <c r="D11" s="42"/>
      <c r="E11" s="43" t="s">
        <v>256</v>
      </c>
      <c r="F11" s="42">
        <f>SUM(F12:F21)</f>
        <v>470.83185</v>
      </c>
    </row>
    <row r="12" ht="17.1" customHeight="1" spans="1:6">
      <c r="A12" s="41" t="s">
        <v>257</v>
      </c>
      <c r="B12" s="44">
        <v>0</v>
      </c>
      <c r="C12" s="41" t="s">
        <v>258</v>
      </c>
      <c r="D12" s="42"/>
      <c r="E12" s="43" t="s">
        <v>244</v>
      </c>
      <c r="F12" s="44">
        <f>3950031/10000</f>
        <v>395.0031</v>
      </c>
    </row>
    <row r="13" ht="17.1" customHeight="1" spans="1:6">
      <c r="A13" s="41" t="s">
        <v>259</v>
      </c>
      <c r="B13" s="44">
        <f>40000/10000</f>
        <v>4</v>
      </c>
      <c r="C13" s="41" t="s">
        <v>260</v>
      </c>
      <c r="D13" s="44">
        <f>8674365.28/10000</f>
        <v>867.436528</v>
      </c>
      <c r="E13" s="43" t="s">
        <v>247</v>
      </c>
      <c r="F13" s="44">
        <f>185857.5/10000</f>
        <v>18.58575</v>
      </c>
    </row>
    <row r="14" ht="17.1" customHeight="1" spans="1:6">
      <c r="A14" s="41" t="s">
        <v>261</v>
      </c>
      <c r="B14" s="42">
        <v>0</v>
      </c>
      <c r="C14" s="41" t="s">
        <v>262</v>
      </c>
      <c r="D14" s="44">
        <f>1802959.91/10000</f>
        <v>180.295991</v>
      </c>
      <c r="E14" s="43" t="s">
        <v>250</v>
      </c>
      <c r="F14" s="45">
        <f>542430/10000</f>
        <v>54.243</v>
      </c>
    </row>
    <row r="15" ht="17.1" customHeight="1" spans="1:6">
      <c r="A15" s="41" t="s">
        <v>263</v>
      </c>
      <c r="B15" s="42">
        <v>0</v>
      </c>
      <c r="C15" s="41" t="s">
        <v>264</v>
      </c>
      <c r="D15" s="42"/>
      <c r="E15" s="43" t="s">
        <v>265</v>
      </c>
      <c r="F15" s="42">
        <v>0</v>
      </c>
    </row>
    <row r="16" ht="17.1" customHeight="1" spans="1:6">
      <c r="A16" s="41" t="s">
        <v>266</v>
      </c>
      <c r="B16" s="42">
        <v>0</v>
      </c>
      <c r="C16" s="41" t="s">
        <v>267</v>
      </c>
      <c r="D16" s="42"/>
      <c r="E16" s="43" t="s">
        <v>268</v>
      </c>
      <c r="F16" s="42">
        <v>0</v>
      </c>
    </row>
    <row r="17" ht="19.5" customHeight="1" spans="1:6">
      <c r="A17" s="41" t="s">
        <v>269</v>
      </c>
      <c r="B17" s="42">
        <f>SUM(B18:B19)</f>
        <v>0</v>
      </c>
      <c r="C17" s="41" t="s">
        <v>270</v>
      </c>
      <c r="D17" s="42"/>
      <c r="E17" s="43" t="s">
        <v>271</v>
      </c>
      <c r="F17" s="45">
        <f>30000/10000</f>
        <v>3</v>
      </c>
    </row>
    <row r="18" ht="17.1" customHeight="1" spans="1:6">
      <c r="A18" s="41" t="s">
        <v>272</v>
      </c>
      <c r="B18" s="42">
        <v>0</v>
      </c>
      <c r="C18" s="41" t="s">
        <v>273</v>
      </c>
      <c r="D18" s="42"/>
      <c r="E18" s="43" t="s">
        <v>274</v>
      </c>
      <c r="F18" s="42">
        <v>0</v>
      </c>
    </row>
    <row r="19" ht="17.1" customHeight="1" spans="1:6">
      <c r="A19" s="41" t="s">
        <v>275</v>
      </c>
      <c r="B19" s="42">
        <v>0</v>
      </c>
      <c r="C19" s="41" t="s">
        <v>276</v>
      </c>
      <c r="D19" s="42"/>
      <c r="E19" s="43" t="s">
        <v>277</v>
      </c>
      <c r="F19" s="42">
        <v>0</v>
      </c>
    </row>
    <row r="20" ht="17.1" customHeight="1" spans="1:6">
      <c r="A20" s="41" t="s">
        <v>278</v>
      </c>
      <c r="B20" s="42">
        <f>SUM(B21:B23)</f>
        <v>0</v>
      </c>
      <c r="C20" s="41" t="s">
        <v>279</v>
      </c>
      <c r="D20" s="42"/>
      <c r="E20" s="43" t="s">
        <v>280</v>
      </c>
      <c r="F20" s="42">
        <v>0</v>
      </c>
    </row>
    <row r="21" ht="17.1" customHeight="1" spans="1:6">
      <c r="A21" s="41" t="s">
        <v>281</v>
      </c>
      <c r="B21" s="42"/>
      <c r="C21" s="41" t="s">
        <v>282</v>
      </c>
      <c r="D21" s="42"/>
      <c r="E21" s="43" t="s">
        <v>283</v>
      </c>
      <c r="F21" s="42">
        <v>0</v>
      </c>
    </row>
    <row r="22" ht="17.1" customHeight="1" spans="1:6">
      <c r="A22" s="41" t="s">
        <v>284</v>
      </c>
      <c r="B22" s="42"/>
      <c r="C22" s="41" t="s">
        <v>285</v>
      </c>
      <c r="D22" s="42"/>
      <c r="E22" s="43"/>
      <c r="F22" s="42"/>
    </row>
    <row r="23" ht="17.1" customHeight="1" spans="1:6">
      <c r="A23" s="41" t="s">
        <v>286</v>
      </c>
      <c r="B23" s="42"/>
      <c r="C23" s="41" t="s">
        <v>287</v>
      </c>
      <c r="D23" s="42"/>
      <c r="E23" s="43"/>
      <c r="F23" s="42"/>
    </row>
    <row r="24" ht="17.1" customHeight="1" spans="1:6">
      <c r="A24" s="41"/>
      <c r="B24" s="42"/>
      <c r="C24" s="41" t="s">
        <v>288</v>
      </c>
      <c r="D24" s="44">
        <f>2773784.64/10000</f>
        <v>277.378464</v>
      </c>
      <c r="E24" s="43"/>
      <c r="F24" s="42"/>
    </row>
    <row r="25" ht="17.1" customHeight="1" spans="1:6">
      <c r="A25" s="41"/>
      <c r="B25" s="42"/>
      <c r="C25" s="41" t="s">
        <v>289</v>
      </c>
      <c r="D25" s="42"/>
      <c r="E25" s="43"/>
      <c r="F25" s="42"/>
    </row>
    <row r="26" ht="17.1" customHeight="1" spans="1:6">
      <c r="A26" s="41"/>
      <c r="B26" s="46"/>
      <c r="C26" s="41" t="s">
        <v>290</v>
      </c>
      <c r="D26" s="42"/>
      <c r="E26" s="41"/>
      <c r="F26" s="46"/>
    </row>
    <row r="27" ht="17.1" customHeight="1" spans="1:6">
      <c r="A27" s="41"/>
      <c r="B27" s="42"/>
      <c r="C27" s="41" t="s">
        <v>291</v>
      </c>
      <c r="D27" s="42"/>
      <c r="E27" s="43"/>
      <c r="F27" s="42"/>
    </row>
    <row r="28" ht="17.1" customHeight="1" spans="1:6">
      <c r="A28" s="41"/>
      <c r="B28" s="42"/>
      <c r="C28" s="41" t="s">
        <v>292</v>
      </c>
      <c r="D28" s="42"/>
      <c r="E28" s="43"/>
      <c r="F28" s="42"/>
    </row>
    <row r="29" ht="17.1" customHeight="1" spans="1:6">
      <c r="A29" s="41"/>
      <c r="B29" s="42"/>
      <c r="C29" s="41" t="s">
        <v>293</v>
      </c>
      <c r="D29" s="42"/>
      <c r="E29" s="43"/>
      <c r="F29" s="42"/>
    </row>
    <row r="30" ht="17.1" customHeight="1" spans="1:6">
      <c r="A30" s="41"/>
      <c r="B30" s="42"/>
      <c r="C30" s="41" t="s">
        <v>294</v>
      </c>
      <c r="D30" s="42"/>
      <c r="E30" s="43"/>
      <c r="F30" s="42"/>
    </row>
    <row r="31" ht="17.1" customHeight="1" spans="1:6">
      <c r="A31" s="41"/>
      <c r="B31" s="42"/>
      <c r="C31" s="41" t="s">
        <v>295</v>
      </c>
      <c r="D31" s="42"/>
      <c r="E31" s="43"/>
      <c r="F31" s="42"/>
    </row>
    <row r="32" ht="17.1" customHeight="1" spans="1:6">
      <c r="A32" s="41"/>
      <c r="B32" s="42"/>
      <c r="C32" s="41" t="s">
        <v>296</v>
      </c>
      <c r="D32" s="42"/>
      <c r="E32" s="43"/>
      <c r="F32" s="42"/>
    </row>
    <row r="33" ht="17.1" customHeight="1" spans="1:6">
      <c r="A33" s="41"/>
      <c r="B33" s="42"/>
      <c r="C33" s="41" t="s">
        <v>297</v>
      </c>
      <c r="D33" s="42"/>
      <c r="E33" s="43"/>
      <c r="F33" s="42"/>
    </row>
    <row r="34" ht="17.1" customHeight="1" spans="1:6">
      <c r="A34" s="41"/>
      <c r="B34" s="42"/>
      <c r="C34" s="41"/>
      <c r="D34" s="42"/>
      <c r="E34" s="43"/>
      <c r="F34" s="42"/>
    </row>
    <row r="35" ht="17.1" customHeight="1" spans="1:6">
      <c r="A35" s="47" t="s">
        <v>46</v>
      </c>
      <c r="B35" s="42">
        <f>SUM(B6+B15+B16+B17+B20)</f>
        <v>4137.421559</v>
      </c>
      <c r="C35" s="47" t="s">
        <v>47</v>
      </c>
      <c r="D35" s="42">
        <f>SUM(D6:D33)</f>
        <v>4137.421559</v>
      </c>
      <c r="E35" s="47" t="s">
        <v>47</v>
      </c>
      <c r="F35" s="42">
        <f>F6+F11</f>
        <v>4137.421559</v>
      </c>
    </row>
    <row r="36" ht="17.1" customHeight="1" spans="1:6">
      <c r="A36" s="41" t="s">
        <v>298</v>
      </c>
      <c r="B36" s="42">
        <f>SUM(B37:B41)</f>
        <v>0</v>
      </c>
      <c r="C36" s="41" t="s">
        <v>299</v>
      </c>
      <c r="D36" s="42"/>
      <c r="E36" s="43" t="s">
        <v>300</v>
      </c>
      <c r="F36" s="42">
        <f>SUM(F37:F38)</f>
        <v>0</v>
      </c>
    </row>
    <row r="37" ht="17.1" customHeight="1" spans="1:6">
      <c r="A37" s="41" t="s">
        <v>301</v>
      </c>
      <c r="B37" s="42"/>
      <c r="C37" s="41"/>
      <c r="D37" s="42"/>
      <c r="E37" s="43" t="s">
        <v>302</v>
      </c>
      <c r="F37" s="42"/>
    </row>
    <row r="38" ht="17.1" customHeight="1" spans="1:6">
      <c r="A38" s="41" t="s">
        <v>303</v>
      </c>
      <c r="B38" s="42"/>
      <c r="C38" s="41"/>
      <c r="D38" s="42"/>
      <c r="E38" s="43" t="s">
        <v>304</v>
      </c>
      <c r="F38" s="42"/>
    </row>
    <row r="39" ht="17.1" customHeight="1" spans="1:6">
      <c r="A39" s="41" t="s">
        <v>305</v>
      </c>
      <c r="B39" s="42"/>
      <c r="C39" s="41"/>
      <c r="D39" s="42"/>
      <c r="E39" s="43" t="s">
        <v>306</v>
      </c>
      <c r="F39" s="42"/>
    </row>
    <row r="40" ht="27.2" customHeight="1" spans="1:6">
      <c r="A40" s="41" t="s">
        <v>307</v>
      </c>
      <c r="B40" s="42"/>
      <c r="C40" s="41"/>
      <c r="D40" s="42"/>
      <c r="E40" s="43"/>
      <c r="F40" s="42"/>
    </row>
    <row r="41" ht="27.2" customHeight="1" spans="1:6">
      <c r="A41" s="41" t="s">
        <v>308</v>
      </c>
      <c r="B41" s="42"/>
      <c r="C41" s="41"/>
      <c r="D41" s="42"/>
      <c r="E41" s="43"/>
      <c r="F41" s="42"/>
    </row>
    <row r="42" ht="17.1" customHeight="1" spans="1:6">
      <c r="A42" s="41"/>
      <c r="B42" s="42"/>
      <c r="C42" s="41"/>
      <c r="D42" s="42"/>
      <c r="E42" s="43"/>
      <c r="F42" s="42"/>
    </row>
    <row r="43" ht="17.1" customHeight="1" spans="1:6">
      <c r="A43" s="41"/>
      <c r="B43" s="42"/>
      <c r="C43" s="41"/>
      <c r="D43" s="42"/>
      <c r="E43" s="43"/>
      <c r="F43" s="42"/>
    </row>
    <row r="44" ht="17.1" customHeight="1" spans="1:6">
      <c r="A44" s="47" t="s">
        <v>309</v>
      </c>
      <c r="B44" s="42">
        <f>B35+B36</f>
        <v>4137.421559</v>
      </c>
      <c r="C44" s="47" t="s">
        <v>310</v>
      </c>
      <c r="D44" s="42">
        <f>D35+D36</f>
        <v>4137.421559</v>
      </c>
      <c r="E44" s="47" t="s">
        <v>310</v>
      </c>
      <c r="F44" s="42">
        <f>F35+F36</f>
        <v>4137.421559</v>
      </c>
    </row>
  </sheetData>
  <mergeCells count="3">
    <mergeCell ref="A2:F2"/>
    <mergeCell ref="A4:B4"/>
    <mergeCell ref="C4:F4"/>
  </mergeCells>
  <pageMargins left="0.748031496062992" right="0.748031496062992" top="0.275590551181102" bottom="0.275590551181102" header="0" footer="0"/>
  <pageSetup paperSize="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27"/>
  <sheetViews>
    <sheetView topLeftCell="A7" workbookViewId="0">
      <selection activeCell="AF17" sqref="AF17"/>
    </sheetView>
  </sheetViews>
  <sheetFormatPr defaultColWidth="10" defaultRowHeight="13.5"/>
  <cols>
    <col min="1" max="1" width="4.125" customWidth="1"/>
    <col min="2" max="3" width="3" customWidth="1"/>
    <col min="4" max="4" width="6" customWidth="1"/>
    <col min="5" max="5" width="16.625" customWidth="1"/>
    <col min="6" max="7" width="10.5" customWidth="1"/>
    <col min="8" max="8" width="9.5" customWidth="1"/>
    <col min="9" max="9" width="5.875" customWidth="1"/>
    <col min="10" max="10" width="6.25" customWidth="1"/>
    <col min="11" max="11" width="5.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22" t="s">
        <v>311</v>
      </c>
      <c r="AD1" s="37"/>
    </row>
    <row r="2" ht="26.45" customHeight="1" spans="4:30">
      <c r="D2" s="15" t="s">
        <v>312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</row>
    <row r="3" ht="14.25" customHeight="1" spans="4:30"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38" t="s">
        <v>5</v>
      </c>
      <c r="AD3" s="39"/>
    </row>
    <row r="4" ht="14.25" customHeight="1" spans="1:30">
      <c r="A4" s="16" t="s">
        <v>58</v>
      </c>
      <c r="B4" s="16"/>
      <c r="C4" s="16"/>
      <c r="D4" s="16" t="s">
        <v>313</v>
      </c>
      <c r="E4" s="16" t="s">
        <v>314</v>
      </c>
      <c r="F4" s="16" t="s">
        <v>315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ht="36.75" customHeight="1" spans="1:30">
      <c r="A5" s="16" t="s">
        <v>65</v>
      </c>
      <c r="B5" s="16" t="s">
        <v>66</v>
      </c>
      <c r="C5" s="16" t="s">
        <v>67</v>
      </c>
      <c r="D5" s="16"/>
      <c r="E5" s="16"/>
      <c r="F5" s="16" t="s">
        <v>61</v>
      </c>
      <c r="G5" s="16" t="s">
        <v>316</v>
      </c>
      <c r="H5" s="16"/>
      <c r="I5" s="16"/>
      <c r="J5" s="16"/>
      <c r="K5" s="16"/>
      <c r="L5" s="16"/>
      <c r="M5" s="16"/>
      <c r="N5" s="16"/>
      <c r="O5" s="16"/>
      <c r="P5" s="16" t="s">
        <v>317</v>
      </c>
      <c r="Q5" s="16" t="s">
        <v>318</v>
      </c>
      <c r="R5" s="16" t="s">
        <v>319</v>
      </c>
      <c r="S5" s="16"/>
      <c r="T5" s="16"/>
      <c r="U5" s="16" t="s">
        <v>320</v>
      </c>
      <c r="V5" s="16"/>
      <c r="W5" s="16"/>
      <c r="X5" s="16"/>
      <c r="Y5" s="16" t="s">
        <v>321</v>
      </c>
      <c r="Z5" s="16"/>
      <c r="AA5" s="16"/>
      <c r="AB5" s="16"/>
      <c r="AC5" s="16"/>
      <c r="AD5" s="16"/>
    </row>
    <row r="6" ht="14.25" customHeight="1" spans="1:30">
      <c r="A6" s="16"/>
      <c r="B6" s="16"/>
      <c r="C6" s="16"/>
      <c r="D6" s="16"/>
      <c r="E6" s="16"/>
      <c r="F6" s="16"/>
      <c r="G6" s="16" t="s">
        <v>11</v>
      </c>
      <c r="H6" s="16" t="s">
        <v>322</v>
      </c>
      <c r="I6" s="16" t="s">
        <v>323</v>
      </c>
      <c r="J6" s="16"/>
      <c r="K6" s="16"/>
      <c r="L6" s="16"/>
      <c r="M6" s="16"/>
      <c r="N6" s="16"/>
      <c r="O6" s="16"/>
      <c r="P6" s="16"/>
      <c r="Q6" s="16"/>
      <c r="R6" s="16" t="s">
        <v>68</v>
      </c>
      <c r="S6" s="16" t="s">
        <v>324</v>
      </c>
      <c r="T6" s="16" t="s">
        <v>325</v>
      </c>
      <c r="U6" s="16" t="s">
        <v>68</v>
      </c>
      <c r="V6" s="16" t="s">
        <v>326</v>
      </c>
      <c r="W6" s="16" t="s">
        <v>327</v>
      </c>
      <c r="X6" s="16" t="s">
        <v>325</v>
      </c>
      <c r="Y6" s="16" t="s">
        <v>68</v>
      </c>
      <c r="Z6" s="16" t="s">
        <v>328</v>
      </c>
      <c r="AA6" s="16" t="s">
        <v>329</v>
      </c>
      <c r="AB6" s="16" t="s">
        <v>330</v>
      </c>
      <c r="AC6" s="16" t="s">
        <v>331</v>
      </c>
      <c r="AD6" s="16" t="s">
        <v>332</v>
      </c>
    </row>
    <row r="7" ht="87.75" customHeight="1" spans="1:30">
      <c r="A7" s="16"/>
      <c r="B7" s="16"/>
      <c r="C7" s="16"/>
      <c r="D7" s="16"/>
      <c r="E7" s="16"/>
      <c r="F7" s="16"/>
      <c r="G7" s="16"/>
      <c r="H7" s="16"/>
      <c r="I7" s="16" t="s">
        <v>68</v>
      </c>
      <c r="J7" s="16" t="s">
        <v>333</v>
      </c>
      <c r="K7" s="16" t="s">
        <v>334</v>
      </c>
      <c r="L7" s="16" t="s">
        <v>335</v>
      </c>
      <c r="M7" s="16" t="s">
        <v>336</v>
      </c>
      <c r="N7" s="16" t="s">
        <v>337</v>
      </c>
      <c r="O7" s="16" t="s">
        <v>338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ht="14.25" customHeight="1" spans="1:30">
      <c r="A8" s="16" t="s">
        <v>81</v>
      </c>
      <c r="B8" s="16" t="s">
        <v>81</v>
      </c>
      <c r="C8" s="16" t="s">
        <v>81</v>
      </c>
      <c r="D8" s="16" t="s">
        <v>81</v>
      </c>
      <c r="E8" s="16" t="s">
        <v>81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16">
        <v>12</v>
      </c>
      <c r="R8" s="16">
        <v>13</v>
      </c>
      <c r="S8" s="16">
        <v>14</v>
      </c>
      <c r="T8" s="16">
        <v>15</v>
      </c>
      <c r="U8" s="16">
        <v>16</v>
      </c>
      <c r="V8" s="16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</row>
    <row r="9" s="1" customFormat="1" ht="14.25" customHeight="1" spans="1:30">
      <c r="A9" s="6"/>
      <c r="B9" s="6"/>
      <c r="C9" s="6"/>
      <c r="D9" s="6"/>
      <c r="E9" s="6" t="s">
        <v>11</v>
      </c>
      <c r="F9" s="7">
        <f t="shared" ref="F9:G11" si="0">41374215.59/10000</f>
        <v>4137.421559</v>
      </c>
      <c r="G9" s="7">
        <f t="shared" si="0"/>
        <v>4137.421559</v>
      </c>
      <c r="H9" s="7">
        <f>40439358.09/10000</f>
        <v>4043.935809</v>
      </c>
      <c r="I9" s="7">
        <f>934857.5/10000</f>
        <v>93.48575</v>
      </c>
      <c r="J9" s="7">
        <f>110857.5/10000</f>
        <v>11.08575</v>
      </c>
      <c r="K9" s="7">
        <f>784000/10000</f>
        <v>78.4</v>
      </c>
      <c r="L9" s="12"/>
      <c r="M9" s="35">
        <f>40000/10000</f>
        <v>4</v>
      </c>
      <c r="N9" s="12"/>
      <c r="O9" s="12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ht="14.25" customHeight="1" spans="1:30">
      <c r="A10" s="6"/>
      <c r="B10" s="6"/>
      <c r="C10" s="6"/>
      <c r="D10" s="6"/>
      <c r="E10" s="6"/>
      <c r="F10" s="7">
        <f t="shared" si="0"/>
        <v>4137.421559</v>
      </c>
      <c r="G10" s="7">
        <f t="shared" si="0"/>
        <v>4137.421559</v>
      </c>
      <c r="H10" s="7">
        <f>40439358.09/10000</f>
        <v>4043.935809</v>
      </c>
      <c r="I10" s="7">
        <f>934857.5/10000</f>
        <v>93.48575</v>
      </c>
      <c r="J10" s="7">
        <f>110857.5/10000</f>
        <v>11.08575</v>
      </c>
      <c r="K10" s="7">
        <f>784000/10000</f>
        <v>78.4</v>
      </c>
      <c r="L10" s="36"/>
      <c r="M10" s="35">
        <f>40000/10000</f>
        <v>4</v>
      </c>
      <c r="N10" s="36"/>
      <c r="O10" s="36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</row>
    <row r="11" ht="24" spans="1:30">
      <c r="A11" s="6"/>
      <c r="B11" s="6"/>
      <c r="C11" s="6"/>
      <c r="D11" s="6" t="s">
        <v>82</v>
      </c>
      <c r="E11" s="6" t="s">
        <v>83</v>
      </c>
      <c r="F11" s="7">
        <f t="shared" si="0"/>
        <v>4137.421559</v>
      </c>
      <c r="G11" s="7">
        <f t="shared" si="0"/>
        <v>4137.421559</v>
      </c>
      <c r="H11" s="7">
        <f>40439358.09/10000</f>
        <v>4043.935809</v>
      </c>
      <c r="I11" s="7">
        <f>934857.5/10000</f>
        <v>93.48575</v>
      </c>
      <c r="J11" s="7">
        <f>110857.5/10000</f>
        <v>11.08575</v>
      </c>
      <c r="K11" s="7">
        <f>784000/10000</f>
        <v>78.4</v>
      </c>
      <c r="L11" s="36"/>
      <c r="M11" s="35">
        <f>40000/10000</f>
        <v>4</v>
      </c>
      <c r="N11" s="36"/>
      <c r="O11" s="36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</row>
    <row r="12" ht="14.25" customHeight="1" spans="1:30">
      <c r="A12" s="6" t="s">
        <v>84</v>
      </c>
      <c r="B12" s="6" t="s">
        <v>85</v>
      </c>
      <c r="C12" s="6" t="s">
        <v>86</v>
      </c>
      <c r="D12" s="6" t="s">
        <v>306</v>
      </c>
      <c r="E12" s="6" t="s">
        <v>88</v>
      </c>
      <c r="F12" s="7">
        <f>913000/10000</f>
        <v>91.3</v>
      </c>
      <c r="G12" s="7">
        <f>913000/10000</f>
        <v>91.3</v>
      </c>
      <c r="H12" s="7">
        <f>129000/10000</f>
        <v>12.9</v>
      </c>
      <c r="I12" s="7">
        <f>784000/10000</f>
        <v>78.4</v>
      </c>
      <c r="J12" s="7">
        <v>0</v>
      </c>
      <c r="K12" s="7">
        <f>784000/10000</f>
        <v>78.4</v>
      </c>
      <c r="L12" s="36"/>
      <c r="M12" s="35">
        <v>0</v>
      </c>
      <c r="N12" s="36"/>
      <c r="O12" s="36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</row>
    <row r="13" ht="14.25" customHeight="1" spans="1:30">
      <c r="A13" s="6" t="s">
        <v>84</v>
      </c>
      <c r="B13" s="6" t="s">
        <v>85</v>
      </c>
      <c r="C13" s="6" t="s">
        <v>85</v>
      </c>
      <c r="D13" s="6" t="s">
        <v>306</v>
      </c>
      <c r="E13" s="6" t="s">
        <v>89</v>
      </c>
      <c r="F13" s="7">
        <f>27099248.26/10000</f>
        <v>2709.924826</v>
      </c>
      <c r="G13" s="7">
        <f>27099248.26/10000</f>
        <v>2709.924826</v>
      </c>
      <c r="H13" s="7">
        <f>27059248.26/10000</f>
        <v>2705.924826</v>
      </c>
      <c r="I13" s="7">
        <f>40000/10000</f>
        <v>4</v>
      </c>
      <c r="J13" s="7">
        <v>0</v>
      </c>
      <c r="K13" s="7">
        <v>0</v>
      </c>
      <c r="L13" s="36"/>
      <c r="M13" s="35">
        <f>40000/10000</f>
        <v>4</v>
      </c>
      <c r="N13" s="36"/>
      <c r="O13" s="36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</row>
    <row r="14" ht="28.5" customHeight="1" spans="1:30">
      <c r="A14" s="6" t="s">
        <v>84</v>
      </c>
      <c r="B14" s="6" t="s">
        <v>90</v>
      </c>
      <c r="C14" s="6" t="s">
        <v>91</v>
      </c>
      <c r="D14" s="6" t="s">
        <v>306</v>
      </c>
      <c r="E14" s="6" t="s">
        <v>92</v>
      </c>
      <c r="F14" s="7">
        <f>110857.5/10000</f>
        <v>11.08575</v>
      </c>
      <c r="G14" s="7">
        <f>110857.5/10000</f>
        <v>11.08575</v>
      </c>
      <c r="H14" s="7">
        <v>0</v>
      </c>
      <c r="I14" s="7">
        <f>110857.5/10000</f>
        <v>11.08575</v>
      </c>
      <c r="J14" s="7">
        <f>110857.5/10000</f>
        <v>11.08575</v>
      </c>
      <c r="K14" s="7">
        <v>0</v>
      </c>
      <c r="L14" s="36"/>
      <c r="M14" s="35">
        <v>0</v>
      </c>
      <c r="N14" s="36"/>
      <c r="O14" s="36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</row>
    <row r="15" ht="22.7" customHeight="1" spans="1:30">
      <c r="A15" s="6" t="s">
        <v>93</v>
      </c>
      <c r="B15" s="6" t="s">
        <v>94</v>
      </c>
      <c r="C15" s="6" t="s">
        <v>85</v>
      </c>
      <c r="D15" s="6" t="s">
        <v>306</v>
      </c>
      <c r="E15" s="6" t="s">
        <v>95</v>
      </c>
      <c r="F15" s="7">
        <f>3126796/10000</f>
        <v>312.6796</v>
      </c>
      <c r="G15" s="7">
        <f>3126796/10000</f>
        <v>312.6796</v>
      </c>
      <c r="H15" s="7">
        <f>3126796/10000</f>
        <v>312.6796</v>
      </c>
      <c r="I15" s="7">
        <v>0</v>
      </c>
      <c r="J15" s="7">
        <v>0</v>
      </c>
      <c r="K15" s="7">
        <v>0</v>
      </c>
      <c r="L15" s="36"/>
      <c r="M15" s="35">
        <v>0</v>
      </c>
      <c r="N15" s="36"/>
      <c r="O15" s="36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</row>
    <row r="16" ht="28.5" customHeight="1" spans="1:30">
      <c r="A16" s="6" t="s">
        <v>93</v>
      </c>
      <c r="B16" s="6" t="s">
        <v>94</v>
      </c>
      <c r="C16" s="6" t="s">
        <v>94</v>
      </c>
      <c r="D16" s="6" t="s">
        <v>306</v>
      </c>
      <c r="E16" s="6" t="s">
        <v>96</v>
      </c>
      <c r="F16" s="7">
        <f>3698379.52/10000</f>
        <v>369.837952</v>
      </c>
      <c r="G16" s="7">
        <f>3698379.52/10000</f>
        <v>369.837952</v>
      </c>
      <c r="H16" s="7">
        <f>3698379.52/10000</f>
        <v>369.837952</v>
      </c>
      <c r="I16" s="7">
        <v>0</v>
      </c>
      <c r="J16" s="7">
        <v>0</v>
      </c>
      <c r="K16" s="7">
        <v>0</v>
      </c>
      <c r="L16" s="36"/>
      <c r="M16" s="35">
        <v>0</v>
      </c>
      <c r="N16" s="36"/>
      <c r="O16" s="36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</row>
    <row r="17" ht="29.25" customHeight="1" spans="1:30">
      <c r="A17" s="6" t="s">
        <v>93</v>
      </c>
      <c r="B17" s="6" t="s">
        <v>94</v>
      </c>
      <c r="C17" s="6" t="s">
        <v>97</v>
      </c>
      <c r="D17" s="6" t="s">
        <v>306</v>
      </c>
      <c r="E17" s="6" t="s">
        <v>98</v>
      </c>
      <c r="F17" s="7">
        <f>1849189.76/10000</f>
        <v>184.918976</v>
      </c>
      <c r="G17" s="7">
        <f>1849189.76/10000</f>
        <v>184.918976</v>
      </c>
      <c r="H17" s="7">
        <f>1849189.76/10000</f>
        <v>184.918976</v>
      </c>
      <c r="I17" s="7">
        <v>0</v>
      </c>
      <c r="J17" s="7">
        <v>0</v>
      </c>
      <c r="K17" s="7">
        <v>0</v>
      </c>
      <c r="L17" s="36"/>
      <c r="M17" s="35">
        <v>0</v>
      </c>
      <c r="N17" s="36"/>
      <c r="O17" s="36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</row>
    <row r="18" ht="14.25" customHeight="1" spans="1:30">
      <c r="A18" s="6" t="s">
        <v>99</v>
      </c>
      <c r="B18" s="6" t="s">
        <v>100</v>
      </c>
      <c r="C18" s="6" t="s">
        <v>86</v>
      </c>
      <c r="D18" s="6" t="s">
        <v>306</v>
      </c>
      <c r="E18" s="6" t="s">
        <v>101</v>
      </c>
      <c r="F18" s="7">
        <f>1802959.91/10000</f>
        <v>180.295991</v>
      </c>
      <c r="G18" s="7">
        <f>1802959.91/10000</f>
        <v>180.295991</v>
      </c>
      <c r="H18" s="7">
        <f>1802959.91/10000</f>
        <v>180.295991</v>
      </c>
      <c r="I18" s="7">
        <v>0</v>
      </c>
      <c r="J18" s="7">
        <v>0</v>
      </c>
      <c r="K18" s="7">
        <v>0</v>
      </c>
      <c r="L18" s="36"/>
      <c r="M18" s="35">
        <v>0</v>
      </c>
      <c r="N18" s="36"/>
      <c r="O18" s="36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</row>
    <row r="19" ht="14.25" customHeight="1" spans="1:30">
      <c r="A19" s="6" t="s">
        <v>102</v>
      </c>
      <c r="B19" s="6" t="s">
        <v>85</v>
      </c>
      <c r="C19" s="6" t="s">
        <v>86</v>
      </c>
      <c r="D19" s="6" t="s">
        <v>306</v>
      </c>
      <c r="E19" s="6" t="s">
        <v>103</v>
      </c>
      <c r="F19" s="7">
        <f>2773784.64/10000</f>
        <v>277.378464</v>
      </c>
      <c r="G19" s="7">
        <f>2773784.64/10000</f>
        <v>277.378464</v>
      </c>
      <c r="H19" s="7">
        <f>2773784.64/10000</f>
        <v>277.378464</v>
      </c>
      <c r="I19" s="7">
        <v>0</v>
      </c>
      <c r="J19" s="7">
        <v>0</v>
      </c>
      <c r="K19" s="7">
        <v>0</v>
      </c>
      <c r="L19" s="36"/>
      <c r="M19" s="35">
        <v>0</v>
      </c>
      <c r="N19" s="36"/>
      <c r="O19" s="36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</row>
    <row r="20" s="1" customFormat="1" ht="14.25" customHeight="1" spans="1:30">
      <c r="A20" s="23"/>
      <c r="B20" s="23"/>
      <c r="C20" s="23"/>
      <c r="D20" s="23"/>
      <c r="E20" s="23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="1" customFormat="1" ht="14.25" customHeight="1" spans="1:30">
      <c r="A21" s="23"/>
      <c r="B21" s="23"/>
      <c r="C21" s="23"/>
      <c r="D21" s="8"/>
      <c r="E21" s="34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="1" customFormat="1" ht="14.25" customHeight="1" spans="1:30">
      <c r="A22" s="23"/>
      <c r="B22" s="23"/>
      <c r="C22" s="23"/>
      <c r="D22" s="8"/>
      <c r="E22" s="34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="1" customFormat="1" ht="14.25" customHeight="1" spans="1:30">
      <c r="A23" s="23"/>
      <c r="B23" s="23"/>
      <c r="C23" s="23"/>
      <c r="D23" s="8"/>
      <c r="E23" s="34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="1" customFormat="1" spans="1:30">
      <c r="A24" s="23"/>
      <c r="B24" s="23"/>
      <c r="C24" s="23"/>
      <c r="D24" s="8"/>
      <c r="E24" s="34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="1" customFormat="1" ht="14.25" customHeight="1" spans="1:30">
      <c r="A25" s="23"/>
      <c r="B25" s="23"/>
      <c r="C25" s="23"/>
      <c r="D25" s="8"/>
      <c r="E25" s="34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="1" customFormat="1" ht="14.25" customHeight="1" spans="1:30">
      <c r="A26" s="23"/>
      <c r="B26" s="23"/>
      <c r="C26" s="23"/>
      <c r="D26" s="8"/>
      <c r="E26" s="34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</row>
    <row r="27" s="1" customFormat="1" ht="14.25" customHeight="1" spans="1:30">
      <c r="A27" s="23"/>
      <c r="B27" s="23"/>
      <c r="C27" s="23"/>
      <c r="D27" s="8"/>
      <c r="E27" s="34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5"/>
  <sheetViews>
    <sheetView workbookViewId="0">
      <selection activeCell="AB12" sqref="AB12"/>
    </sheetView>
  </sheetViews>
  <sheetFormatPr defaultColWidth="10" defaultRowHeight="13.5"/>
  <cols>
    <col min="1" max="3" width="3.75" style="1" customWidth="1"/>
    <col min="4" max="4" width="9.375" style="1" customWidth="1"/>
    <col min="5" max="5" width="16.625" style="1" customWidth="1"/>
    <col min="6" max="6" width="10.375" style="1" customWidth="1"/>
    <col min="7" max="8" width="10.5" style="1" customWidth="1"/>
    <col min="9" max="9" width="9.25" style="1" customWidth="1"/>
    <col min="10" max="10" width="8.5" style="1" customWidth="1"/>
    <col min="11" max="11" width="5.25" style="1" customWidth="1"/>
    <col min="12" max="13" width="8.125" style="1" customWidth="1"/>
    <col min="14" max="15" width="6.625" style="1" customWidth="1"/>
    <col min="16" max="16" width="5.5" style="1" customWidth="1"/>
    <col min="17" max="17" width="5.375" style="1" customWidth="1"/>
    <col min="18" max="18" width="6.625" style="1" customWidth="1"/>
    <col min="19" max="19" width="5.5" style="1" customWidth="1"/>
    <col min="20" max="20" width="4" style="1" customWidth="1"/>
    <col min="21" max="21" width="4.75" style="1" customWidth="1"/>
    <col min="22" max="22" width="3.375" style="1" customWidth="1"/>
    <col min="23" max="23" width="2.375" style="1" customWidth="1"/>
    <col min="24" max="24" width="4.125" style="1" customWidth="1"/>
    <col min="25" max="25" width="4.75" style="1" customWidth="1"/>
    <col min="26" max="26" width="9.75" style="1" customWidth="1"/>
    <col min="27" max="16384" width="10" style="1"/>
  </cols>
  <sheetData>
    <row r="1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" t="s">
        <v>339</v>
      </c>
      <c r="Y1" s="13"/>
    </row>
    <row r="2" ht="19.5" customHeight="1" spans="1:25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3" t="s">
        <v>5</v>
      </c>
      <c r="X3" s="33"/>
      <c r="Y3" s="33"/>
    </row>
    <row r="4" ht="25.5" customHeight="1" spans="1:25">
      <c r="A4" s="4" t="s">
        <v>58</v>
      </c>
      <c r="B4" s="4"/>
      <c r="C4" s="4"/>
      <c r="D4" s="4" t="s">
        <v>313</v>
      </c>
      <c r="E4" s="4" t="s">
        <v>341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63.4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25"/>
      <c r="B7" s="26"/>
      <c r="C7" s="27"/>
      <c r="D7" s="28"/>
      <c r="E7" s="29" t="s">
        <v>11</v>
      </c>
      <c r="F7" s="7">
        <f>41374215.59/10000</f>
        <v>4137.421559</v>
      </c>
      <c r="G7" s="30">
        <f>36665897.09/10000</f>
        <v>3666.589709</v>
      </c>
      <c r="H7" s="7">
        <f>31122906.65/10000</f>
        <v>3112.290665</v>
      </c>
      <c r="I7" s="7">
        <f>2052072.44/10000</f>
        <v>205.207244</v>
      </c>
      <c r="J7" s="7">
        <f>3490918/10000</f>
        <v>349.0918</v>
      </c>
      <c r="K7" s="12"/>
      <c r="L7" s="31">
        <f>4708318.5/10000</f>
        <v>470.83185</v>
      </c>
      <c r="M7" s="31">
        <f>3950031/10000</f>
        <v>395.0031</v>
      </c>
      <c r="N7" s="31">
        <f>185857.5/10000</f>
        <v>18.58575</v>
      </c>
      <c r="O7" s="31">
        <f>542430/10000</f>
        <v>54.243</v>
      </c>
      <c r="P7" s="32"/>
      <c r="Q7" s="32"/>
      <c r="R7" s="31">
        <f>30000/10000</f>
        <v>3</v>
      </c>
      <c r="S7" s="12"/>
      <c r="T7" s="12"/>
      <c r="U7" s="12"/>
      <c r="V7" s="12"/>
      <c r="W7" s="12"/>
      <c r="X7" s="12"/>
      <c r="Y7" s="12"/>
    </row>
    <row r="8" ht="14.25" customHeight="1" spans="1:25">
      <c r="A8" s="25"/>
      <c r="B8" s="26"/>
      <c r="C8" s="27"/>
      <c r="D8" s="28"/>
      <c r="E8" s="29"/>
      <c r="F8" s="7">
        <f>41374215.59/10000</f>
        <v>4137.421559</v>
      </c>
      <c r="G8" s="30">
        <f>36665897.09/10000</f>
        <v>3666.589709</v>
      </c>
      <c r="H8" s="7">
        <f>31122906.65/10000</f>
        <v>3112.290665</v>
      </c>
      <c r="I8" s="7">
        <f>2052072.44/10000</f>
        <v>205.207244</v>
      </c>
      <c r="J8" s="7">
        <f>3490918/10000</f>
        <v>349.0918</v>
      </c>
      <c r="K8" s="12"/>
      <c r="L8" s="31">
        <f>4708318.5/10000</f>
        <v>470.83185</v>
      </c>
      <c r="M8" s="31">
        <f>3950031/10000</f>
        <v>395.0031</v>
      </c>
      <c r="N8" s="31">
        <f>185857.5/10000</f>
        <v>18.58575</v>
      </c>
      <c r="O8" s="31">
        <f>542430/10000</f>
        <v>54.243</v>
      </c>
      <c r="P8" s="32"/>
      <c r="Q8" s="32"/>
      <c r="R8" s="31">
        <f>30000/10000</f>
        <v>3</v>
      </c>
      <c r="S8" s="12"/>
      <c r="T8" s="12"/>
      <c r="U8" s="12"/>
      <c r="V8" s="12"/>
      <c r="W8" s="12"/>
      <c r="X8" s="12"/>
      <c r="Y8" s="12"/>
    </row>
    <row r="9" ht="33.75" customHeight="1" spans="1:25">
      <c r="A9" s="25"/>
      <c r="B9" s="26"/>
      <c r="C9" s="27"/>
      <c r="D9" s="28" t="s">
        <v>342</v>
      </c>
      <c r="E9" s="29" t="s">
        <v>83</v>
      </c>
      <c r="F9" s="7">
        <f>41374215.59/10000</f>
        <v>4137.421559</v>
      </c>
      <c r="G9" s="30">
        <f>36665897.09/10000</f>
        <v>3666.589709</v>
      </c>
      <c r="H9" s="7">
        <f>31122906.65/10000</f>
        <v>3112.290665</v>
      </c>
      <c r="I9" s="7">
        <f>2052072.44/10000</f>
        <v>205.207244</v>
      </c>
      <c r="J9" s="7">
        <f>3490918/10000</f>
        <v>349.0918</v>
      </c>
      <c r="K9" s="12"/>
      <c r="L9" s="31">
        <f>4708318.5/10000</f>
        <v>470.83185</v>
      </c>
      <c r="M9" s="31">
        <f>3950031/10000</f>
        <v>395.0031</v>
      </c>
      <c r="N9" s="31">
        <f>185857.5/10000</f>
        <v>18.58575</v>
      </c>
      <c r="O9" s="31">
        <f>542430/10000</f>
        <v>54.243</v>
      </c>
      <c r="P9" s="32"/>
      <c r="Q9" s="32"/>
      <c r="R9" s="31">
        <f>30000/10000</f>
        <v>3</v>
      </c>
      <c r="S9" s="12"/>
      <c r="T9" s="12"/>
      <c r="U9" s="12"/>
      <c r="V9" s="12"/>
      <c r="W9" s="12"/>
      <c r="X9" s="12"/>
      <c r="Y9" s="12"/>
    </row>
    <row r="10" ht="33.75" customHeight="1" spans="1:25">
      <c r="A10" s="25" t="s">
        <v>84</v>
      </c>
      <c r="B10" s="26" t="s">
        <v>85</v>
      </c>
      <c r="C10" s="27" t="s">
        <v>86</v>
      </c>
      <c r="D10" s="28" t="s">
        <v>87</v>
      </c>
      <c r="E10" s="29" t="s">
        <v>88</v>
      </c>
      <c r="F10" s="7">
        <f>913000/10000</f>
        <v>91.3</v>
      </c>
      <c r="G10" s="30">
        <f>129000/10000</f>
        <v>12.9</v>
      </c>
      <c r="H10" s="7">
        <v>0</v>
      </c>
      <c r="I10" s="7">
        <f>129000/10000</f>
        <v>12.9</v>
      </c>
      <c r="J10" s="7">
        <v>0</v>
      </c>
      <c r="K10" s="12"/>
      <c r="L10" s="31">
        <f>784000/10000</f>
        <v>78.4</v>
      </c>
      <c r="M10" s="31">
        <f>679000/10000</f>
        <v>67.9</v>
      </c>
      <c r="N10" s="31">
        <f>75000/10000</f>
        <v>7.5</v>
      </c>
      <c r="O10" s="31">
        <v>0</v>
      </c>
      <c r="P10" s="32"/>
      <c r="Q10" s="32"/>
      <c r="R10" s="31">
        <f>30000/10000</f>
        <v>3</v>
      </c>
      <c r="S10" s="12"/>
      <c r="T10" s="12"/>
      <c r="U10" s="12"/>
      <c r="V10" s="12"/>
      <c r="W10" s="12"/>
      <c r="X10" s="12"/>
      <c r="Y10" s="12"/>
    </row>
    <row r="11" ht="33.75" customHeight="1" spans="1:25">
      <c r="A11" s="25" t="s">
        <v>84</v>
      </c>
      <c r="B11" s="26" t="s">
        <v>85</v>
      </c>
      <c r="C11" s="27" t="s">
        <v>85</v>
      </c>
      <c r="D11" s="28" t="s">
        <v>87</v>
      </c>
      <c r="E11" s="29" t="s">
        <v>89</v>
      </c>
      <c r="F11" s="7">
        <f>27099248.26/10000</f>
        <v>2709.924826</v>
      </c>
      <c r="G11" s="30">
        <f>23285787.26/10000</f>
        <v>2328.578726</v>
      </c>
      <c r="H11" s="7">
        <f>20998592.82/10000</f>
        <v>2099.859282</v>
      </c>
      <c r="I11" s="7">
        <f>1923072.44/10000</f>
        <v>192.307244</v>
      </c>
      <c r="J11" s="7">
        <f>364122/10000</f>
        <v>36.4122</v>
      </c>
      <c r="K11" s="12"/>
      <c r="L11" s="31">
        <f>3813461/10000</f>
        <v>381.3461</v>
      </c>
      <c r="M11" s="31">
        <f>3271031/10000</f>
        <v>327.1031</v>
      </c>
      <c r="N11" s="31">
        <v>0</v>
      </c>
      <c r="O11" s="31">
        <f>542430/10000</f>
        <v>54.243</v>
      </c>
      <c r="P11" s="32"/>
      <c r="Q11" s="32"/>
      <c r="R11" s="31">
        <v>0</v>
      </c>
      <c r="S11" s="12"/>
      <c r="T11" s="12"/>
      <c r="U11" s="12"/>
      <c r="V11" s="12"/>
      <c r="W11" s="12"/>
      <c r="X11" s="12"/>
      <c r="Y11" s="12"/>
    </row>
    <row r="12" ht="33.75" customHeight="1" spans="1:25">
      <c r="A12" s="25" t="s">
        <v>84</v>
      </c>
      <c r="B12" s="26" t="s">
        <v>90</v>
      </c>
      <c r="C12" s="27" t="s">
        <v>91</v>
      </c>
      <c r="D12" s="28" t="s">
        <v>87</v>
      </c>
      <c r="E12" s="29" t="s">
        <v>92</v>
      </c>
      <c r="F12" s="7">
        <f>110857.5/10000</f>
        <v>11.08575</v>
      </c>
      <c r="G12" s="30">
        <v>0</v>
      </c>
      <c r="H12" s="7">
        <v>0</v>
      </c>
      <c r="I12" s="7">
        <v>0</v>
      </c>
      <c r="J12" s="7">
        <v>0</v>
      </c>
      <c r="K12" s="12"/>
      <c r="L12" s="31">
        <f>110857.5/10000</f>
        <v>11.08575</v>
      </c>
      <c r="M12" s="31">
        <v>0</v>
      </c>
      <c r="N12" s="31">
        <f>110857.5/10000</f>
        <v>11.08575</v>
      </c>
      <c r="O12" s="31">
        <v>0</v>
      </c>
      <c r="P12" s="32"/>
      <c r="Q12" s="32"/>
      <c r="R12" s="31">
        <v>0</v>
      </c>
      <c r="S12" s="12"/>
      <c r="T12" s="12"/>
      <c r="U12" s="12"/>
      <c r="V12" s="12"/>
      <c r="W12" s="12"/>
      <c r="X12" s="12"/>
      <c r="Y12" s="12"/>
    </row>
    <row r="13" ht="33.75" customHeight="1" spans="1:25">
      <c r="A13" s="25" t="s">
        <v>93</v>
      </c>
      <c r="B13" s="26" t="s">
        <v>94</v>
      </c>
      <c r="C13" s="27" t="s">
        <v>85</v>
      </c>
      <c r="D13" s="28" t="s">
        <v>87</v>
      </c>
      <c r="E13" s="29" t="s">
        <v>95</v>
      </c>
      <c r="F13" s="7">
        <f>3126796/10000</f>
        <v>312.6796</v>
      </c>
      <c r="G13" s="30">
        <f>3126796/10000</f>
        <v>312.6796</v>
      </c>
      <c r="H13" s="7">
        <v>0</v>
      </c>
      <c r="I13" s="7">
        <v>0</v>
      </c>
      <c r="J13" s="7">
        <f>3126796/10000</f>
        <v>312.6796</v>
      </c>
      <c r="K13" s="12"/>
      <c r="L13" s="31">
        <v>0</v>
      </c>
      <c r="M13" s="31">
        <v>0</v>
      </c>
      <c r="N13" s="31">
        <v>0</v>
      </c>
      <c r="O13" s="31">
        <v>0</v>
      </c>
      <c r="P13" s="32"/>
      <c r="Q13" s="32"/>
      <c r="R13" s="31">
        <v>0</v>
      </c>
      <c r="S13" s="12"/>
      <c r="T13" s="12"/>
      <c r="U13" s="12"/>
      <c r="V13" s="12"/>
      <c r="W13" s="12"/>
      <c r="X13" s="12"/>
      <c r="Y13" s="12"/>
    </row>
    <row r="14" ht="45.75" customHeight="1" spans="1:25">
      <c r="A14" s="25" t="s">
        <v>93</v>
      </c>
      <c r="B14" s="26" t="s">
        <v>94</v>
      </c>
      <c r="C14" s="27" t="s">
        <v>94</v>
      </c>
      <c r="D14" s="28" t="s">
        <v>87</v>
      </c>
      <c r="E14" s="29" t="s">
        <v>96</v>
      </c>
      <c r="F14" s="7">
        <f>3698379.52/10000</f>
        <v>369.837952</v>
      </c>
      <c r="G14" s="30">
        <f>3698379.52/10000</f>
        <v>369.837952</v>
      </c>
      <c r="H14" s="7">
        <f>3698379.52/10000</f>
        <v>369.837952</v>
      </c>
      <c r="I14" s="7">
        <v>0</v>
      </c>
      <c r="J14" s="7">
        <v>0</v>
      </c>
      <c r="K14" s="12"/>
      <c r="L14" s="31">
        <v>0</v>
      </c>
      <c r="M14" s="31">
        <v>0</v>
      </c>
      <c r="N14" s="31">
        <v>0</v>
      </c>
      <c r="O14" s="31">
        <v>0</v>
      </c>
      <c r="P14" s="32"/>
      <c r="Q14" s="32"/>
      <c r="R14" s="31">
        <v>0</v>
      </c>
      <c r="S14" s="12"/>
      <c r="T14" s="12"/>
      <c r="U14" s="12"/>
      <c r="V14" s="12"/>
      <c r="W14" s="12"/>
      <c r="X14" s="12"/>
      <c r="Y14" s="12"/>
    </row>
    <row r="15" ht="33.75" customHeight="1" spans="1:25">
      <c r="A15" s="25" t="s">
        <v>93</v>
      </c>
      <c r="B15" s="26" t="s">
        <v>94</v>
      </c>
      <c r="C15" s="27" t="s">
        <v>97</v>
      </c>
      <c r="D15" s="28" t="s">
        <v>87</v>
      </c>
      <c r="E15" s="29" t="s">
        <v>98</v>
      </c>
      <c r="F15" s="7">
        <f>1849189.76/10000</f>
        <v>184.918976</v>
      </c>
      <c r="G15" s="30">
        <f>1849189.76/10000</f>
        <v>184.918976</v>
      </c>
      <c r="H15" s="7">
        <f>1849189.76/10000</f>
        <v>184.918976</v>
      </c>
      <c r="I15" s="7">
        <v>0</v>
      </c>
      <c r="J15" s="7">
        <v>0</v>
      </c>
      <c r="K15" s="12"/>
      <c r="L15" s="31">
        <v>0</v>
      </c>
      <c r="M15" s="31">
        <v>0</v>
      </c>
      <c r="N15" s="31">
        <v>0</v>
      </c>
      <c r="O15" s="31">
        <v>0</v>
      </c>
      <c r="P15" s="32"/>
      <c r="Q15" s="32"/>
      <c r="R15" s="31">
        <v>0</v>
      </c>
      <c r="S15" s="12"/>
      <c r="T15" s="12"/>
      <c r="U15" s="12"/>
      <c r="V15" s="12"/>
      <c r="W15" s="12"/>
      <c r="X15" s="12"/>
      <c r="Y15" s="12"/>
    </row>
    <row r="16" ht="33.75" customHeight="1" spans="1:25">
      <c r="A16" s="25" t="s">
        <v>99</v>
      </c>
      <c r="B16" s="26" t="s">
        <v>100</v>
      </c>
      <c r="C16" s="27" t="s">
        <v>86</v>
      </c>
      <c r="D16" s="28" t="s">
        <v>87</v>
      </c>
      <c r="E16" s="29" t="s">
        <v>101</v>
      </c>
      <c r="F16" s="7">
        <f>1802959.91/10000</f>
        <v>180.295991</v>
      </c>
      <c r="G16" s="30">
        <f>1802959.91/10000</f>
        <v>180.295991</v>
      </c>
      <c r="H16" s="7">
        <f>1802959.91/10000</f>
        <v>180.295991</v>
      </c>
      <c r="I16" s="7">
        <v>0</v>
      </c>
      <c r="J16" s="7">
        <v>0</v>
      </c>
      <c r="K16" s="12"/>
      <c r="L16" s="31">
        <v>0</v>
      </c>
      <c r="M16" s="31">
        <v>0</v>
      </c>
      <c r="N16" s="31">
        <v>0</v>
      </c>
      <c r="O16" s="31">
        <v>0</v>
      </c>
      <c r="P16" s="32"/>
      <c r="Q16" s="32"/>
      <c r="R16" s="31">
        <v>0</v>
      </c>
      <c r="S16" s="12"/>
      <c r="T16" s="12"/>
      <c r="U16" s="12"/>
      <c r="V16" s="12"/>
      <c r="W16" s="12"/>
      <c r="X16" s="12"/>
      <c r="Y16" s="12"/>
    </row>
    <row r="17" ht="33.75" customHeight="1" spans="1:25">
      <c r="A17" s="25" t="s">
        <v>102</v>
      </c>
      <c r="B17" s="26" t="s">
        <v>85</v>
      </c>
      <c r="C17" s="27" t="s">
        <v>86</v>
      </c>
      <c r="D17" s="28" t="s">
        <v>87</v>
      </c>
      <c r="E17" s="29" t="s">
        <v>103</v>
      </c>
      <c r="F17" s="7">
        <f>2773784.64/10000</f>
        <v>277.378464</v>
      </c>
      <c r="G17" s="30">
        <f>2773784.64/10000</f>
        <v>277.378464</v>
      </c>
      <c r="H17" s="7">
        <f>2773784.64/10000</f>
        <v>277.378464</v>
      </c>
      <c r="I17" s="7">
        <v>0</v>
      </c>
      <c r="J17" s="7">
        <v>0</v>
      </c>
      <c r="K17" s="12"/>
      <c r="L17" s="31">
        <v>0</v>
      </c>
      <c r="M17" s="31">
        <v>0</v>
      </c>
      <c r="N17" s="31">
        <v>0</v>
      </c>
      <c r="O17" s="31">
        <v>0</v>
      </c>
      <c r="P17" s="32"/>
      <c r="Q17" s="32"/>
      <c r="R17" s="31">
        <v>0</v>
      </c>
      <c r="S17" s="12"/>
      <c r="T17" s="12"/>
      <c r="U17" s="12"/>
      <c r="V17" s="12"/>
      <c r="W17" s="12"/>
      <c r="X17" s="12"/>
      <c r="Y17" s="12"/>
    </row>
    <row r="18" ht="14.25" customHeight="1" spans="1:25">
      <c r="A18" s="8"/>
      <c r="B18" s="8"/>
      <c r="C18" s="8"/>
      <c r="D18" s="23"/>
      <c r="E18" s="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ht="14.25" customHeight="1" spans="1:25">
      <c r="A19" s="8"/>
      <c r="B19" s="8"/>
      <c r="C19" s="8"/>
      <c r="D19" s="23"/>
      <c r="E19" s="8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ht="14.25" customHeight="1" spans="1:25">
      <c r="A20" s="8"/>
      <c r="B20" s="8"/>
      <c r="C20" s="8"/>
      <c r="D20" s="8"/>
      <c r="E20" s="8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ht="14.25" customHeight="1" spans="1:25">
      <c r="A21" s="8"/>
      <c r="B21" s="8"/>
      <c r="C21" s="8"/>
      <c r="D21" s="23"/>
      <c r="E21" s="8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ht="14.25" customHeight="1" spans="1:25">
      <c r="A22" s="8"/>
      <c r="B22" s="8"/>
      <c r="C22" s="8"/>
      <c r="D22" s="23"/>
      <c r="E22" s="8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ht="14.25" customHeight="1" spans="1:25">
      <c r="A23" s="8"/>
      <c r="B23" s="8"/>
      <c r="C23" s="8"/>
      <c r="D23" s="23"/>
      <c r="E23" s="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ht="14.25" customHeight="1" spans="1:25">
      <c r="A24" s="8"/>
      <c r="B24" s="8"/>
      <c r="C24" s="8"/>
      <c r="D24" s="23"/>
      <c r="E24" s="8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ht="14.25" customHeight="1" spans="1:25">
      <c r="A25" s="8"/>
      <c r="B25" s="8"/>
      <c r="C25" s="8"/>
      <c r="D25" s="23"/>
      <c r="E25" s="8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7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Q17" sqref="Q17"/>
    </sheetView>
  </sheetViews>
  <sheetFormatPr defaultColWidth="10" defaultRowHeight="13.5"/>
  <cols>
    <col min="1" max="3" width="3.75" style="1" customWidth="1"/>
    <col min="4" max="4" width="4.75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" style="1" customWidth="1"/>
    <col min="13" max="13" width="6.375" style="1" customWidth="1"/>
    <col min="14" max="14" width="6.75" style="1" customWidth="1"/>
    <col min="15" max="15" width="6.625" style="1" customWidth="1"/>
    <col min="16" max="16" width="7.75" style="1" customWidth="1"/>
    <col min="17" max="17" width="7.25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" style="1" customWidth="1"/>
    <col min="26" max="26" width="9.75" style="1" customWidth="1"/>
    <col min="27" max="16384" width="10" style="1"/>
  </cols>
  <sheetData>
    <row r="1" ht="45.2" customHeight="1" spans="1:25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3" t="s">
        <v>343</v>
      </c>
      <c r="Y1" s="13"/>
    </row>
    <row r="2" ht="19.5" customHeight="1" spans="1:25">
      <c r="A2" s="3" t="s">
        <v>344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3" t="s">
        <v>5</v>
      </c>
      <c r="Y3" s="13"/>
    </row>
    <row r="4" ht="14.25" customHeight="1" spans="1:25">
      <c r="A4" s="4" t="s">
        <v>58</v>
      </c>
      <c r="B4" s="4"/>
      <c r="C4" s="4"/>
      <c r="D4" s="4" t="s">
        <v>313</v>
      </c>
      <c r="E4" s="4" t="s">
        <v>341</v>
      </c>
      <c r="F4" s="4" t="s">
        <v>61</v>
      </c>
      <c r="G4" s="4" t="s">
        <v>62</v>
      </c>
      <c r="H4" s="4"/>
      <c r="I4" s="4"/>
      <c r="J4" s="4"/>
      <c r="K4" s="4"/>
      <c r="L4" s="4" t="s">
        <v>63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64</v>
      </c>
      <c r="X4" s="4"/>
      <c r="Y4" s="4"/>
    </row>
    <row r="5" ht="41.45" customHeight="1" spans="1:25">
      <c r="A5" s="4" t="s">
        <v>65</v>
      </c>
      <c r="B5" s="4" t="s">
        <v>66</v>
      </c>
      <c r="C5" s="4" t="s">
        <v>67</v>
      </c>
      <c r="D5" s="4"/>
      <c r="E5" s="4"/>
      <c r="F5" s="4"/>
      <c r="G5" s="4" t="s">
        <v>68</v>
      </c>
      <c r="H5" s="4" t="s">
        <v>69</v>
      </c>
      <c r="I5" s="4" t="s">
        <v>70</v>
      </c>
      <c r="J5" s="4" t="s">
        <v>71</v>
      </c>
      <c r="K5" s="4" t="s">
        <v>72</v>
      </c>
      <c r="L5" s="4" t="s">
        <v>68</v>
      </c>
      <c r="M5" s="4" t="s">
        <v>69</v>
      </c>
      <c r="N5" s="4" t="s">
        <v>70</v>
      </c>
      <c r="O5" s="4" t="s">
        <v>71</v>
      </c>
      <c r="P5" s="4" t="s">
        <v>73</v>
      </c>
      <c r="Q5" s="4" t="s">
        <v>74</v>
      </c>
      <c r="R5" s="4" t="s">
        <v>75</v>
      </c>
      <c r="S5" s="4" t="s">
        <v>76</v>
      </c>
      <c r="T5" s="4" t="s">
        <v>77</v>
      </c>
      <c r="U5" s="4" t="s">
        <v>72</v>
      </c>
      <c r="V5" s="4" t="s">
        <v>78</v>
      </c>
      <c r="W5" s="4" t="s">
        <v>68</v>
      </c>
      <c r="X5" s="4" t="s">
        <v>62</v>
      </c>
      <c r="Y5" s="4" t="s">
        <v>79</v>
      </c>
    </row>
    <row r="6" ht="14.25" customHeight="1" spans="1:25">
      <c r="A6" s="4" t="s">
        <v>80</v>
      </c>
      <c r="B6" s="4" t="s">
        <v>80</v>
      </c>
      <c r="C6" s="4" t="s">
        <v>80</v>
      </c>
      <c r="D6" s="4" t="s">
        <v>81</v>
      </c>
      <c r="E6" s="4" t="s">
        <v>81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8"/>
      <c r="B7" s="8"/>
      <c r="C7" s="8"/>
      <c r="D7" s="8"/>
      <c r="E7" s="8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</row>
    <row r="8" ht="14.25" customHeight="1" spans="1:25">
      <c r="A8" s="8"/>
      <c r="B8" s="8"/>
      <c r="C8" s="8"/>
      <c r="D8" s="8"/>
      <c r="E8" s="8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</row>
    <row r="9" ht="14.25" customHeight="1" spans="1:25">
      <c r="A9" s="8"/>
      <c r="B9" s="8"/>
      <c r="C9" s="8"/>
      <c r="D9" s="8"/>
      <c r="E9" s="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ht="14.25" customHeight="1" spans="1:25">
      <c r="A10" s="8"/>
      <c r="B10" s="8"/>
      <c r="C10" s="8"/>
      <c r="D10" s="23"/>
      <c r="E10" s="8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ht="14.25" customHeight="1"/>
    <row r="12" ht="27.75" customHeight="1" spans="1:8">
      <c r="A12" s="24" t="s">
        <v>345</v>
      </c>
      <c r="B12" s="24"/>
      <c r="C12" s="24"/>
      <c r="D12" s="24"/>
      <c r="E12" s="24"/>
      <c r="F12" s="24"/>
      <c r="G12" s="24"/>
      <c r="H12" s="24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H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2021-03-10T00:37:00Z</cp:lastPrinted>
  <dcterms:modified xsi:type="dcterms:W3CDTF">2021-03-16T03:33:59Z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