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firstSheet="7" activeTab="10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3" hidden="1">表3.一般公共预算基本支出表!$A$5:$F$30</definedName>
    <definedName name="_xlnm.Print_Titles" localSheetId="5">表5.部门收支总表!$1:$3</definedName>
    <definedName name="_xlnm.Print_Titles" localSheetId="6">表6.部门收入总表!$1:$3</definedName>
    <definedName name="_xlnm.Print_Titles" localSheetId="10">表10.政府采购预算表!$1:$9</definedName>
  </definedNames>
  <calcPr calcId="144525"/>
</workbook>
</file>

<file path=xl/sharedStrings.xml><?xml version="1.0" encoding="utf-8"?>
<sst xmlns="http://schemas.openxmlformats.org/spreadsheetml/2006/main" count="565" uniqueCount="294">
  <si>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</si>
  <si>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</si>
  <si>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</si>
  <si>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</si>
  <si>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</si>
  <si>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</si>
  <si>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</si>
  <si>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</si>
  <si>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</si>
  <si>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</si>
  <si>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</si>
  <si>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</si>
  <si>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</si>
  <si>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</si>
  <si>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</si>
  <si>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</si>
  <si>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</si>
  <si>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</si>
  <si>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</si>
  <si>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</si>
  <si>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</si>
  <si>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</si>
  <si>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</si>
  <si>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</si>
  <si>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</si>
  <si>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</si>
  <si>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</si>
  <si>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</si>
  <si>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</si>
  <si>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</si>
  <si>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</si>
  <si>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</si>
  <si>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</si>
  <si>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</si>
  <si>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</si>
  <si>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</si>
  <si>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</si>
  <si>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</si>
  <si>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</si>
  <si>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</si>
  <si>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</si>
  <si>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</si>
  <si>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</si>
  <si>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</si>
  <si>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</si>
  <si>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</si>
  <si>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</si>
  <si>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</si>
  <si>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</si>
  <si>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</si>
  <si>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</si>
  <si>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</si>
  <si>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</si>
  <si>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</si>
  <si>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</si>
  <si>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</si>
  <si>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</si>
  <si>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</si>
  <si>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</si>
  <si>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</si>
  <si>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</si>
  <si>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</si>
  <si>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</si>
  <si>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</si>
  <si>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</si>
  <si>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</si>
  <si>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</si>
  <si>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</si>
  <si>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</si>
  <si>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</si>
  <si>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</si>
  <si>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</si>
  <si>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</si>
  <si>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</si>
  <si>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</si>
  <si>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</si>
  <si>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</si>
  <si>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</si>
  <si>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</si>
  <si>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</si>
  <si>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401021</t>
  </si>
  <si>
    <t xml:space="preserve">  鹿寨县第一初级中学</t>
  </si>
  <si>
    <t>205</t>
  </si>
  <si>
    <t>02</t>
  </si>
  <si>
    <t>03</t>
  </si>
  <si>
    <t xml:space="preserve">          </t>
  </si>
  <si>
    <t xml:space="preserve">    初中教育</t>
  </si>
  <si>
    <t>208</t>
  </si>
  <si>
    <t>05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</si>
  <si>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</si>
  <si>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</si>
  <si>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</si>
  <si>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</si>
  <si>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</si>
  <si>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</si>
  <si>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</si>
  <si>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</si>
  <si>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</si>
  <si>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</si>
  <si>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</si>
  <si>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</si>
  <si>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</si>
  <si>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</si>
  <si>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</si>
  <si>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</si>
  <si>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301</t>
  </si>
  <si>
    <t>01、工资福利支出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</si>
  <si>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</si>
  <si>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</si>
  <si>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</si>
  <si>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</si>
  <si>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</si>
  <si>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</si>
  <si>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30107</t>
  </si>
  <si>
    <t xml:space="preserve">    绩效工资</t>
  </si>
  <si>
    <t>30108</t>
  </si>
  <si>
    <t xml:space="preserve">    机关事业单位基本养老保险缴费</t>
  </si>
  <si>
    <t>30109</t>
  </si>
  <si>
    <t xml:space="preserve">    职业年金缴费</t>
  </si>
  <si>
    <t>30110</t>
  </si>
  <si>
    <t xml:space="preserve">    职工基本医疗保障缴费</t>
  </si>
  <si>
    <t>30112</t>
  </si>
  <si>
    <t xml:space="preserve">    其他社会保障缴费</t>
  </si>
  <si>
    <t>30113</t>
  </si>
  <si>
    <t>30199</t>
  </si>
  <si>
    <t xml:space="preserve">    其他工资福利支出</t>
  </si>
  <si>
    <t>302</t>
  </si>
  <si>
    <t>02、商品和服务支出</t>
  </si>
  <si>
    <t>办公费</t>
  </si>
  <si>
    <t>工会经费</t>
  </si>
  <si>
    <t>其他商品和服务支出</t>
  </si>
  <si>
    <t>303</t>
  </si>
  <si>
    <t>03、对个人和家庭的补助</t>
  </si>
  <si>
    <t>30302</t>
  </si>
  <si>
    <t xml:space="preserve">    退休费</t>
  </si>
  <si>
    <t>30304</t>
  </si>
  <si>
    <t xml:space="preserve">    抚恤金</t>
  </si>
  <si>
    <t>30305</t>
  </si>
  <si>
    <t xml:space="preserve">    生活补助</t>
  </si>
  <si>
    <t>30308</t>
  </si>
  <si>
    <t xml:space="preserve">    助学金</t>
  </si>
  <si>
    <t>30309</t>
  </si>
  <si>
    <t xml:space="preserve">    奖励金</t>
  </si>
  <si>
    <t>30399</t>
  </si>
  <si>
    <t xml:space="preserve">    其他对个人和家庭的补助支出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</si>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</sst>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176" formatCode="#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43" formatCode="_ * #,##0.00_ ;_ * \-#,##0.00_ ;_ * &quot;-&quot;??_ ;_ @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sz val="11"/>
      <name val="宋体"/>
      <charset val="134"/>
    </font>
    <font>
      <sz val="10"/>
      <color indexed="17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"/>
    </font>
    <font>
      <b/>
      <sz val="9"/>
      <name val="SimSun"/>
      <charset val="134"/>
    </font>
    <font>
      <sz val="10"/>
      <name val="宋体"/>
      <charset val="134"/>
    </font>
    <font>
      <sz val="38"/>
      <name val="SimSun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1" borderId="17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2" borderId="14" applyNumberFormat="0" applyAlignment="0" applyProtection="0">
      <alignment vertical="center"/>
    </xf>
    <xf numFmtId="0" fontId="24" fillId="2" borderId="16" applyNumberFormat="0" applyAlignment="0" applyProtection="0">
      <alignment vertical="center"/>
    </xf>
    <xf numFmtId="0" fontId="28" fillId="15" borderId="19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177" fontId="0" fillId="0" borderId="3" xfId="0" applyNumberFormat="1" applyFill="1" applyBorder="1">
      <alignment vertical="center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 applyProtection="1"/>
    <xf numFmtId="0" fontId="8" fillId="0" borderId="9" xfId="0" applyNumberFormat="1" applyFont="1" applyFill="1" applyBorder="1" applyAlignment="1" applyProtection="1">
      <alignment horizontal="left" vertical="center"/>
    </xf>
    <xf numFmtId="177" fontId="9" fillId="0" borderId="3" xfId="0" applyNumberFormat="1" applyFont="1" applyFill="1" applyBorder="1" applyAlignment="1">
      <alignment horizontal="left" vertical="center"/>
    </xf>
    <xf numFmtId="4" fontId="6" fillId="0" borderId="9" xfId="0" applyNumberFormat="1" applyFont="1" applyFill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4" fontId="6" fillId="0" borderId="10" xfId="0" applyNumberFormat="1" applyFont="1" applyFill="1" applyBorder="1" applyAlignment="1">
      <alignment horizontal="left" vertical="center" wrapText="1"/>
    </xf>
    <xf numFmtId="177" fontId="9" fillId="0" borderId="11" xfId="0" applyNumberFormat="1" applyFont="1" applyFill="1" applyBorder="1" applyAlignment="1">
      <alignment horizontal="left" vertical="center"/>
    </xf>
    <xf numFmtId="4" fontId="6" fillId="0" borderId="12" xfId="0" applyNumberFormat="1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3" fillId="0" borderId="13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9" fontId="3" fillId="0" borderId="11" xfId="0" applyNumberFormat="1" applyFont="1" applyFill="1" applyBorder="1" applyAlignment="1" applyProtection="1">
      <alignment horizontal="left" vertical="center" wrapText="1"/>
    </xf>
    <xf numFmtId="177" fontId="3" fillId="0" borderId="3" xfId="0" applyNumberFormat="1" applyFont="1" applyFill="1" applyBorder="1" applyAlignment="1" applyProtection="1">
      <alignment horizontal="right"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4" fontId="11" fillId="0" borderId="3" xfId="0" applyNumberFormat="1" applyFont="1" applyFill="1" applyBorder="1" applyAlignment="1" applyProtection="1">
      <alignment horizontal="right" vertical="center"/>
    </xf>
    <xf numFmtId="43" fontId="1" fillId="0" borderId="2" xfId="0" applyNumberFormat="1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8" sqref="A8:T8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70" t="s">
        <v>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opLeftCell="A19" workbookViewId="0">
      <selection activeCell="B39" sqref="B39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0" width="9.75" customWidth="1"/>
  </cols>
  <sheetData>
    <row r="1" spans="1:19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19.5" spans="1:19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64" t="s">
        <v>4</v>
      </c>
      <c r="B4" s="64"/>
      <c r="C4" s="64" t="s">
        <v>5</v>
      </c>
      <c r="D4" s="64"/>
      <c r="E4" s="64"/>
      <c r="F4" s="64"/>
      <c r="G4" s="64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65">
        <f>23174983.11/10000</f>
        <v>2317.498311</v>
      </c>
      <c r="C6" s="14" t="s">
        <v>14</v>
      </c>
      <c r="D6" s="65">
        <f>SUM(E6:G6)</f>
        <v>0</v>
      </c>
      <c r="E6" s="65"/>
      <c r="F6" s="65"/>
      <c r="G6" s="65"/>
    </row>
    <row r="7" spans="1:7">
      <c r="A7" s="14" t="s">
        <v>15</v>
      </c>
      <c r="B7" s="65"/>
      <c r="C7" s="14" t="s">
        <v>16</v>
      </c>
      <c r="D7" s="65">
        <f t="shared" ref="D7:D33" si="0">SUM(E7:G7)</f>
        <v>0</v>
      </c>
      <c r="E7" s="65"/>
      <c r="F7" s="65"/>
      <c r="G7" s="65"/>
    </row>
    <row r="8" spans="1:7">
      <c r="A8" s="14" t="s">
        <v>17</v>
      </c>
      <c r="B8" s="65"/>
      <c r="C8" s="14" t="s">
        <v>18</v>
      </c>
      <c r="D8" s="65">
        <f t="shared" si="0"/>
        <v>0</v>
      </c>
      <c r="E8" s="65"/>
      <c r="F8" s="65"/>
      <c r="G8" s="65"/>
    </row>
    <row r="9" spans="1:7">
      <c r="A9" s="14"/>
      <c r="B9" s="65"/>
      <c r="C9" s="14" t="s">
        <v>19</v>
      </c>
      <c r="D9" s="65">
        <f t="shared" si="0"/>
        <v>0</v>
      </c>
      <c r="E9" s="65"/>
      <c r="F9" s="65"/>
      <c r="G9" s="65"/>
    </row>
    <row r="10" spans="1:7">
      <c r="A10" s="14"/>
      <c r="B10" s="65"/>
      <c r="C10" s="14" t="s">
        <v>20</v>
      </c>
      <c r="D10" s="65">
        <f t="shared" si="0"/>
        <v>1593.055835</v>
      </c>
      <c r="E10" s="65">
        <f>15930558.35/10000</f>
        <v>1593.055835</v>
      </c>
      <c r="F10" s="65"/>
      <c r="G10" s="65"/>
    </row>
    <row r="11" spans="1:7">
      <c r="A11" s="14"/>
      <c r="B11" s="65"/>
      <c r="C11" s="14" t="s">
        <v>21</v>
      </c>
      <c r="D11" s="65">
        <f t="shared" si="0"/>
        <v>0</v>
      </c>
      <c r="E11" s="65"/>
      <c r="F11" s="65"/>
      <c r="G11" s="65"/>
    </row>
    <row r="12" spans="1:7">
      <c r="A12" s="14"/>
      <c r="B12" s="65"/>
      <c r="C12" s="14" t="s">
        <v>22</v>
      </c>
      <c r="D12" s="65">
        <f t="shared" si="0"/>
        <v>0</v>
      </c>
      <c r="E12" s="65"/>
      <c r="F12" s="65"/>
      <c r="G12" s="65"/>
    </row>
    <row r="13" spans="1:7">
      <c r="A13" s="14"/>
      <c r="B13" s="65"/>
      <c r="C13" s="14" t="s">
        <v>23</v>
      </c>
      <c r="D13" s="65">
        <f t="shared" si="0"/>
        <v>421.685888</v>
      </c>
      <c r="E13" s="65">
        <f>0.0001*4216858.88</f>
        <v>421.685888</v>
      </c>
      <c r="F13" s="65"/>
      <c r="G13" s="65"/>
    </row>
    <row r="14" spans="1:7">
      <c r="A14" s="14"/>
      <c r="B14" s="65"/>
      <c r="C14" s="14" t="s">
        <v>24</v>
      </c>
      <c r="D14" s="65">
        <f t="shared" si="0"/>
        <v>119.267744</v>
      </c>
      <c r="E14" s="66">
        <f>0.0001*1192677.44</f>
        <v>119.267744</v>
      </c>
      <c r="F14" s="65"/>
      <c r="G14" s="65"/>
    </row>
    <row r="15" spans="1:7">
      <c r="A15" s="14"/>
      <c r="B15" s="65"/>
      <c r="C15" s="14" t="s">
        <v>25</v>
      </c>
      <c r="D15" s="65">
        <f t="shared" si="0"/>
        <v>0</v>
      </c>
      <c r="E15" s="65"/>
      <c r="F15" s="65"/>
      <c r="G15" s="65"/>
    </row>
    <row r="16" spans="1:7">
      <c r="A16" s="14"/>
      <c r="B16" s="65"/>
      <c r="C16" s="14" t="s">
        <v>26</v>
      </c>
      <c r="D16" s="65">
        <f t="shared" si="0"/>
        <v>0</v>
      </c>
      <c r="E16" s="65"/>
      <c r="F16" s="65"/>
      <c r="G16" s="65"/>
    </row>
    <row r="17" spans="1:7">
      <c r="A17" s="14"/>
      <c r="B17" s="65"/>
      <c r="C17" s="14" t="s">
        <v>27</v>
      </c>
      <c r="D17" s="65">
        <f t="shared" si="0"/>
        <v>0</v>
      </c>
      <c r="E17" s="65"/>
      <c r="F17" s="65"/>
      <c r="G17" s="65"/>
    </row>
    <row r="18" spans="1:7">
      <c r="A18" s="14"/>
      <c r="B18" s="65"/>
      <c r="C18" s="14" t="s">
        <v>28</v>
      </c>
      <c r="D18" s="65">
        <f t="shared" si="0"/>
        <v>0</v>
      </c>
      <c r="E18" s="65"/>
      <c r="F18" s="65"/>
      <c r="G18" s="65"/>
    </row>
    <row r="19" spans="1:7">
      <c r="A19" s="14"/>
      <c r="B19" s="65"/>
      <c r="C19" s="14" t="s">
        <v>29</v>
      </c>
      <c r="D19" s="65">
        <f t="shared" si="0"/>
        <v>0</v>
      </c>
      <c r="E19" s="65"/>
      <c r="F19" s="65"/>
      <c r="G19" s="65"/>
    </row>
    <row r="20" spans="1:7">
      <c r="A20" s="14"/>
      <c r="B20" s="65"/>
      <c r="C20" s="14" t="s">
        <v>30</v>
      </c>
      <c r="D20" s="65">
        <f t="shared" si="0"/>
        <v>0</v>
      </c>
      <c r="E20" s="65"/>
      <c r="F20" s="65"/>
      <c r="G20" s="65"/>
    </row>
    <row r="21" spans="1:7">
      <c r="A21" s="14"/>
      <c r="B21" s="65"/>
      <c r="C21" s="14" t="s">
        <v>31</v>
      </c>
      <c r="D21" s="65">
        <f t="shared" si="0"/>
        <v>0</v>
      </c>
      <c r="E21" s="65"/>
      <c r="F21" s="65"/>
      <c r="G21" s="65"/>
    </row>
    <row r="22" spans="1:7">
      <c r="A22" s="14"/>
      <c r="B22" s="65"/>
      <c r="C22" s="14" t="s">
        <v>32</v>
      </c>
      <c r="D22" s="65">
        <f t="shared" si="0"/>
        <v>0</v>
      </c>
      <c r="E22" s="65"/>
      <c r="F22" s="65"/>
      <c r="G22" s="65"/>
    </row>
    <row r="23" spans="1:7">
      <c r="A23" s="14"/>
      <c r="B23" s="65"/>
      <c r="C23" s="14" t="s">
        <v>33</v>
      </c>
      <c r="D23" s="65">
        <f t="shared" si="0"/>
        <v>0</v>
      </c>
      <c r="E23" s="65"/>
      <c r="F23" s="65"/>
      <c r="G23" s="65"/>
    </row>
    <row r="24" spans="1:7">
      <c r="A24" s="14"/>
      <c r="B24" s="65"/>
      <c r="C24" s="14" t="s">
        <v>34</v>
      </c>
      <c r="D24" s="65">
        <f t="shared" si="0"/>
        <v>183.488844</v>
      </c>
      <c r="E24" s="65">
        <f>0.0001*1834888.44</f>
        <v>183.488844</v>
      </c>
      <c r="F24" s="65"/>
      <c r="G24" s="65"/>
    </row>
    <row r="25" spans="1:7">
      <c r="A25" s="14"/>
      <c r="B25" s="65"/>
      <c r="C25" s="14" t="s">
        <v>35</v>
      </c>
      <c r="D25" s="65">
        <f t="shared" si="0"/>
        <v>0</v>
      </c>
      <c r="E25" s="65"/>
      <c r="F25" s="65"/>
      <c r="G25" s="65"/>
    </row>
    <row r="26" spans="1:7">
      <c r="A26" s="14"/>
      <c r="B26" s="65"/>
      <c r="C26" s="14" t="s">
        <v>36</v>
      </c>
      <c r="D26" s="65">
        <f t="shared" si="0"/>
        <v>0</v>
      </c>
      <c r="E26" s="65"/>
      <c r="F26" s="65"/>
      <c r="G26" s="65"/>
    </row>
    <row r="27" spans="1:7">
      <c r="A27" s="14"/>
      <c r="B27" s="65"/>
      <c r="C27" s="14" t="s">
        <v>37</v>
      </c>
      <c r="D27" s="65">
        <f t="shared" si="0"/>
        <v>0</v>
      </c>
      <c r="E27" s="65"/>
      <c r="F27" s="65"/>
      <c r="G27" s="65"/>
    </row>
    <row r="28" spans="1:7">
      <c r="A28" s="14"/>
      <c r="B28" s="65"/>
      <c r="C28" s="14" t="s">
        <v>38</v>
      </c>
      <c r="D28" s="65">
        <f t="shared" si="0"/>
        <v>0</v>
      </c>
      <c r="E28" s="65"/>
      <c r="F28" s="65"/>
      <c r="G28" s="65"/>
    </row>
    <row r="29" spans="1:7">
      <c r="A29" s="14"/>
      <c r="B29" s="65"/>
      <c r="C29" s="14" t="s">
        <v>39</v>
      </c>
      <c r="D29" s="65">
        <f t="shared" si="0"/>
        <v>0</v>
      </c>
      <c r="E29" s="65"/>
      <c r="F29" s="65"/>
      <c r="G29" s="65"/>
    </row>
    <row r="30" spans="1:7">
      <c r="A30" s="14"/>
      <c r="B30" s="65"/>
      <c r="C30" s="14" t="s">
        <v>40</v>
      </c>
      <c r="D30" s="65">
        <f t="shared" si="0"/>
        <v>0</v>
      </c>
      <c r="E30" s="65"/>
      <c r="F30" s="65"/>
      <c r="G30" s="65"/>
    </row>
    <row r="31" spans="1:7">
      <c r="A31" s="14"/>
      <c r="B31" s="65"/>
      <c r="C31" s="14" t="s">
        <v>41</v>
      </c>
      <c r="D31" s="65">
        <f t="shared" si="0"/>
        <v>0</v>
      </c>
      <c r="E31" s="65"/>
      <c r="F31" s="65"/>
      <c r="G31" s="65"/>
    </row>
    <row r="32" spans="1:7">
      <c r="A32" s="14"/>
      <c r="B32" s="65"/>
      <c r="C32" s="14" t="s">
        <v>42</v>
      </c>
      <c r="D32" s="65">
        <f t="shared" si="0"/>
        <v>0</v>
      </c>
      <c r="E32" s="65"/>
      <c r="F32" s="65"/>
      <c r="G32" s="65"/>
    </row>
    <row r="33" spans="1:7">
      <c r="A33" s="14"/>
      <c r="B33" s="65"/>
      <c r="C33" s="14" t="s">
        <v>43</v>
      </c>
      <c r="D33" s="65">
        <f t="shared" si="0"/>
        <v>0</v>
      </c>
      <c r="E33" s="65"/>
      <c r="F33" s="65"/>
      <c r="G33" s="65"/>
    </row>
    <row r="34" spans="1:7">
      <c r="A34" s="64" t="s">
        <v>44</v>
      </c>
      <c r="B34" s="65">
        <f>SUM(B6:B33)</f>
        <v>2317.498311</v>
      </c>
      <c r="C34" s="64" t="s">
        <v>45</v>
      </c>
      <c r="D34" s="65">
        <f>SUM(D6:D33)</f>
        <v>2317.498311</v>
      </c>
      <c r="E34" s="65">
        <f>SUM(E6:E33)</f>
        <v>2317.498311</v>
      </c>
      <c r="F34" s="65">
        <f>SUM(F6:F33)</f>
        <v>0</v>
      </c>
      <c r="G34" s="65">
        <f>SUM(G6:G33)</f>
        <v>0</v>
      </c>
    </row>
    <row r="35" spans="1:7">
      <c r="A35" s="14" t="s">
        <v>46</v>
      </c>
      <c r="B35" s="65">
        <f>SUM(B36:B38)</f>
        <v>0</v>
      </c>
      <c r="C35" s="14" t="s">
        <v>47</v>
      </c>
      <c r="D35" s="65"/>
      <c r="E35" s="65"/>
      <c r="F35" s="65"/>
      <c r="G35" s="65"/>
    </row>
    <row r="36" spans="1:7">
      <c r="A36" s="14" t="s">
        <v>48</v>
      </c>
      <c r="B36" s="65"/>
      <c r="C36" s="14"/>
      <c r="D36" s="65"/>
      <c r="E36" s="65"/>
      <c r="F36" s="65"/>
      <c r="G36" s="65"/>
    </row>
    <row r="37" spans="1:7">
      <c r="A37" s="14" t="s">
        <v>49</v>
      </c>
      <c r="B37" s="65"/>
      <c r="C37" s="14"/>
      <c r="D37" s="65"/>
      <c r="E37" s="65"/>
      <c r="F37" s="65"/>
      <c r="G37" s="65"/>
    </row>
    <row r="38" spans="1:7">
      <c r="A38" s="14" t="s">
        <v>50</v>
      </c>
      <c r="B38" s="67"/>
      <c r="C38" s="14"/>
      <c r="D38" s="65"/>
      <c r="E38" s="65"/>
      <c r="F38" s="65"/>
      <c r="G38" s="65"/>
    </row>
    <row r="39" spans="1:7">
      <c r="A39" s="68" t="s">
        <v>51</v>
      </c>
      <c r="B39" s="65">
        <f>SUM(B11:B38)</f>
        <v>2317.498311</v>
      </c>
      <c r="C39" s="69" t="s">
        <v>52</v>
      </c>
      <c r="D39" s="65">
        <f>D34+D35</f>
        <v>2317.498311</v>
      </c>
      <c r="E39" s="65">
        <f>E34+E35</f>
        <v>2317.498311</v>
      </c>
      <c r="F39" s="65">
        <f>F34+F35</f>
        <v>0</v>
      </c>
      <c r="G39" s="65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workbookViewId="0">
      <selection activeCell="J7" sqref="J7"/>
    </sheetView>
  </sheetViews>
  <sheetFormatPr defaultColWidth="10" defaultRowHeight="13.5"/>
  <cols>
    <col min="1" max="1" width="3.5" customWidth="1"/>
    <col min="2" max="3" width="3.125" customWidth="1"/>
    <col min="4" max="4" width="5.5" customWidth="1"/>
    <col min="5" max="5" width="19.375" customWidth="1"/>
    <col min="6" max="6" width="7.5" customWidth="1"/>
    <col min="7" max="7" width="7.625" customWidth="1"/>
    <col min="8" max="8" width="7.75" customWidth="1"/>
    <col min="9" max="9" width="7.125" customWidth="1"/>
    <col min="10" max="10" width="6" customWidth="1"/>
    <col min="11" max="11" width="4.375" customWidth="1"/>
    <col min="12" max="12" width="7.75" customWidth="1"/>
    <col min="13" max="13" width="6.5" customWidth="1"/>
    <col min="14" max="14" width="6.375" customWidth="1"/>
    <col min="15" max="15" width="6.75" customWidth="1"/>
    <col min="16" max="17" width="4.625" customWidth="1"/>
    <col min="18" max="18" width="4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3" t="s">
        <v>3</v>
      </c>
      <c r="X3" s="63"/>
      <c r="Y3" s="63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6"/>
      <c r="B7" s="57"/>
      <c r="C7" s="58"/>
      <c r="D7" s="59"/>
      <c r="E7" s="60" t="s">
        <v>9</v>
      </c>
      <c r="F7" s="8">
        <v>2317.498311</v>
      </c>
      <c r="G7" s="8">
        <v>2191.857511</v>
      </c>
      <c r="H7" s="61">
        <f>0.0001*20088438.37</f>
        <v>2008.843837</v>
      </c>
      <c r="I7" s="61">
        <f>0.0001*1254994.74</f>
        <v>125.499474</v>
      </c>
      <c r="J7" s="23">
        <f>0.0001*575142</f>
        <v>57.5142</v>
      </c>
      <c r="K7" s="8"/>
      <c r="L7" s="23">
        <f>0.0001*1256408</f>
        <v>125.6408</v>
      </c>
      <c r="M7" s="23">
        <f>0.0001*1227700</f>
        <v>122.77</v>
      </c>
      <c r="N7" s="62">
        <v>0</v>
      </c>
      <c r="O7" s="23">
        <f>0.0001*28708</f>
        <v>2.8708</v>
      </c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6"/>
      <c r="B8" s="57"/>
      <c r="C8" s="58"/>
      <c r="D8" s="59"/>
      <c r="E8" s="60"/>
      <c r="F8" s="8">
        <v>2317.498311</v>
      </c>
      <c r="G8" s="8">
        <v>2191.857511</v>
      </c>
      <c r="H8" s="61">
        <f>0.0001*20088438.37</f>
        <v>2008.843837</v>
      </c>
      <c r="I8" s="61">
        <f>0.0001*1254994.74</f>
        <v>125.499474</v>
      </c>
      <c r="J8" s="23">
        <f>0.0001*575142</f>
        <v>57.5142</v>
      </c>
      <c r="K8" s="8"/>
      <c r="L8" s="23">
        <f>0.0001*1256408</f>
        <v>125.6408</v>
      </c>
      <c r="M8" s="23">
        <f>0.0001*1227700</f>
        <v>122.77</v>
      </c>
      <c r="N8" s="62">
        <v>0</v>
      </c>
      <c r="O8" s="23">
        <f>0.0001*28708</f>
        <v>2.8708</v>
      </c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6"/>
      <c r="B9" s="57"/>
      <c r="C9" s="58"/>
      <c r="D9" s="59" t="s">
        <v>80</v>
      </c>
      <c r="E9" s="60" t="s">
        <v>81</v>
      </c>
      <c r="F9" s="8">
        <v>2317.498311</v>
      </c>
      <c r="G9" s="8">
        <v>2191.857511</v>
      </c>
      <c r="H9" s="61">
        <f>0.0001*20088438.37</f>
        <v>2008.843837</v>
      </c>
      <c r="I9" s="61">
        <f>0.0001*1254994.74</f>
        <v>125.499474</v>
      </c>
      <c r="J9" s="23">
        <f>0.0001*575142</f>
        <v>57.5142</v>
      </c>
      <c r="K9" s="8"/>
      <c r="L9" s="23">
        <f>0.0001*1256408</f>
        <v>125.6408</v>
      </c>
      <c r="M9" s="23">
        <f>0.0001*1227700</f>
        <v>122.77</v>
      </c>
      <c r="N9" s="62">
        <v>0</v>
      </c>
      <c r="O9" s="23">
        <f>0.0001*28708</f>
        <v>2.8708</v>
      </c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14.25" customHeight="1" spans="1:25">
      <c r="A10" s="56" t="s">
        <v>82</v>
      </c>
      <c r="B10" s="57" t="s">
        <v>83</v>
      </c>
      <c r="C10" s="58" t="s">
        <v>84</v>
      </c>
      <c r="D10" s="59" t="s">
        <v>85</v>
      </c>
      <c r="E10" s="60" t="s">
        <v>86</v>
      </c>
      <c r="F10" s="8">
        <v>1593.055835</v>
      </c>
      <c r="G10" s="8">
        <v>1467.415035</v>
      </c>
      <c r="H10" s="61">
        <f>0.0001*13391095.61</f>
        <v>1339.109561</v>
      </c>
      <c r="I10" s="61">
        <f>0.0001*1254994.74</f>
        <v>125.499474</v>
      </c>
      <c r="J10" s="23">
        <f>0.0001*28060</f>
        <v>2.806</v>
      </c>
      <c r="K10" s="8"/>
      <c r="L10" s="23">
        <f>0.0001*1256408</f>
        <v>125.6408</v>
      </c>
      <c r="M10" s="23">
        <f>0.0001*1227700</f>
        <v>122.77</v>
      </c>
      <c r="N10" s="62">
        <v>0</v>
      </c>
      <c r="O10" s="23">
        <f>0.0001*28708</f>
        <v>2.8708</v>
      </c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14.25" customHeight="1" spans="1:25">
      <c r="A11" s="56" t="s">
        <v>87</v>
      </c>
      <c r="B11" s="57" t="s">
        <v>88</v>
      </c>
      <c r="C11" s="58" t="s">
        <v>83</v>
      </c>
      <c r="D11" s="59" t="s">
        <v>85</v>
      </c>
      <c r="E11" s="60" t="s">
        <v>89</v>
      </c>
      <c r="F11" s="8">
        <v>54.7082</v>
      </c>
      <c r="G11" s="8">
        <v>54.7082</v>
      </c>
      <c r="H11" s="61"/>
      <c r="I11" s="61"/>
      <c r="J11" s="23">
        <f>0.0001*547082</f>
        <v>54.7082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23" customHeight="1" spans="1:25">
      <c r="A12" s="56" t="s">
        <v>87</v>
      </c>
      <c r="B12" s="57" t="s">
        <v>88</v>
      </c>
      <c r="C12" s="58" t="s">
        <v>88</v>
      </c>
      <c r="D12" s="59" t="s">
        <v>85</v>
      </c>
      <c r="E12" s="60" t="s">
        <v>90</v>
      </c>
      <c r="F12" s="8">
        <v>244.651792</v>
      </c>
      <c r="G12" s="8">
        <v>244.651792</v>
      </c>
      <c r="H12" s="61">
        <f>0.0001*2446517.92</f>
        <v>244.651792</v>
      </c>
      <c r="I12" s="61">
        <v>0</v>
      </c>
      <c r="J12" s="23">
        <v>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14.25" customHeight="1" spans="1:25">
      <c r="A13" s="56" t="s">
        <v>87</v>
      </c>
      <c r="B13" s="57" t="s">
        <v>88</v>
      </c>
      <c r="C13" s="58" t="s">
        <v>91</v>
      </c>
      <c r="D13" s="59" t="s">
        <v>85</v>
      </c>
      <c r="E13" s="60" t="s">
        <v>92</v>
      </c>
      <c r="F13" s="8">
        <v>122.325896</v>
      </c>
      <c r="G13" s="8">
        <v>122.325896</v>
      </c>
      <c r="H13" s="61">
        <f>0.0001*1223258.96</f>
        <v>122.325896</v>
      </c>
      <c r="I13" s="61">
        <v>0</v>
      </c>
      <c r="J13" s="23">
        <v>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14.25" customHeight="1" spans="1:25">
      <c r="A14" s="56" t="s">
        <v>93</v>
      </c>
      <c r="B14" s="57" t="s">
        <v>94</v>
      </c>
      <c r="C14" s="58" t="s">
        <v>83</v>
      </c>
      <c r="D14" s="59" t="s">
        <v>85</v>
      </c>
      <c r="E14" s="60" t="s">
        <v>95</v>
      </c>
      <c r="F14" s="8">
        <v>119.267744</v>
      </c>
      <c r="G14" s="8">
        <v>119.267744</v>
      </c>
      <c r="H14" s="61">
        <f>0.0001*1192677.44</f>
        <v>119.267744</v>
      </c>
      <c r="I14" s="61">
        <v>0</v>
      </c>
      <c r="J14" s="23">
        <v>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56" t="s">
        <v>96</v>
      </c>
      <c r="B15" s="57" t="s">
        <v>83</v>
      </c>
      <c r="C15" s="58" t="s">
        <v>97</v>
      </c>
      <c r="D15" s="59" t="s">
        <v>85</v>
      </c>
      <c r="E15" s="60" t="s">
        <v>98</v>
      </c>
      <c r="F15" s="8">
        <v>183.488844</v>
      </c>
      <c r="G15" s="8">
        <v>183.488844</v>
      </c>
      <c r="H15" s="61">
        <f>0.0001*1834888.44</f>
        <v>183.488844</v>
      </c>
      <c r="I15" s="61">
        <v>0</v>
      </c>
      <c r="J15" s="23">
        <v>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30"/>
  <sheetViews>
    <sheetView topLeftCell="A4" workbookViewId="0">
      <selection activeCell="F6" sqref="$A5:$XFD6"/>
    </sheetView>
  </sheetViews>
  <sheetFormatPr defaultColWidth="10" defaultRowHeight="13.5" outlineLevelCol="5"/>
  <cols>
    <col min="1" max="1" width="13" style="1" customWidth="1"/>
    <col min="2" max="2" width="33.375" style="1" customWidth="1"/>
    <col min="3" max="5" width="25.625" style="1" customWidth="1"/>
    <col min="6" max="6" width="9.75" style="1" customWidth="1"/>
    <col min="7" max="16384" width="10" style="1"/>
  </cols>
  <sheetData>
    <row r="1" ht="14.25" customHeight="1" spans="1:6">
      <c r="A1" s="2"/>
      <c r="B1" s="2"/>
      <c r="C1" s="2"/>
      <c r="D1" s="2"/>
      <c r="E1" s="9" t="s">
        <v>99</v>
      </c>
      <c r="F1" s="2"/>
    </row>
    <row r="2" ht="22.5" customHeight="1" spans="1:5">
      <c r="A2" s="3" t="s">
        <v>100</v>
      </c>
      <c r="B2" s="3"/>
      <c r="C2" s="3"/>
      <c r="D2" s="3"/>
      <c r="E2" s="3"/>
    </row>
    <row r="3" ht="14.25" customHeight="1" spans="1:6">
      <c r="A3" s="2"/>
      <c r="B3" s="2"/>
      <c r="C3" s="2"/>
      <c r="D3" s="2"/>
      <c r="E3" s="9" t="s">
        <v>3</v>
      </c>
      <c r="F3" s="2"/>
    </row>
    <row r="4" ht="14.25" customHeight="1" spans="1:5">
      <c r="A4" s="4" t="s">
        <v>101</v>
      </c>
      <c r="B4" s="4" t="s">
        <v>102</v>
      </c>
      <c r="C4" s="4" t="s">
        <v>60</v>
      </c>
      <c r="D4" s="4"/>
      <c r="E4" s="4"/>
    </row>
    <row r="5" ht="9.75" customHeight="1" spans="1:6">
      <c r="A5" s="4"/>
      <c r="B5" s="4"/>
      <c r="C5" s="4" t="s">
        <v>66</v>
      </c>
      <c r="D5" s="4" t="s">
        <v>103</v>
      </c>
      <c r="E5" s="4" t="s">
        <v>104</v>
      </c>
      <c r="F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7"/>
      <c r="B8" s="18" t="s">
        <v>9</v>
      </c>
      <c r="C8" s="42">
        <f>SUM(D8:E8)</f>
        <v>2191.857561</v>
      </c>
      <c r="D8" s="43">
        <f>D9+D24</f>
        <v>2066.357561</v>
      </c>
      <c r="E8" s="44">
        <v>125.5</v>
      </c>
    </row>
    <row r="9" s="1" customFormat="1" ht="14.25" customHeight="1" spans="1:5">
      <c r="A9" s="45" t="s">
        <v>105</v>
      </c>
      <c r="B9" s="46" t="s">
        <v>106</v>
      </c>
      <c r="C9" s="47">
        <f>SUM(C10:C19)</f>
        <v>2008.843561</v>
      </c>
      <c r="D9" s="47">
        <f>SUM(D10:D19)</f>
        <v>2008.843561</v>
      </c>
      <c r="E9" s="48"/>
    </row>
    <row r="10" ht="14.25" customHeight="1" spans="1:5">
      <c r="A10" s="45" t="s">
        <v>107</v>
      </c>
      <c r="B10" s="46" t="s">
        <v>108</v>
      </c>
      <c r="C10" s="47">
        <v>431.0916</v>
      </c>
      <c r="D10" s="47">
        <v>431.0916</v>
      </c>
      <c r="E10" s="49"/>
    </row>
    <row r="11" ht="14.25" customHeight="1" spans="1:5">
      <c r="A11" s="45" t="s">
        <v>109</v>
      </c>
      <c r="B11" s="46" t="s">
        <v>110</v>
      </c>
      <c r="C11" s="47">
        <v>149.3328</v>
      </c>
      <c r="D11" s="47">
        <v>149.3328</v>
      </c>
      <c r="E11" s="44"/>
    </row>
    <row r="12" ht="14.25" hidden="1" customHeight="1" spans="1:5">
      <c r="A12" s="45" t="s">
        <v>111</v>
      </c>
      <c r="B12" s="46" t="s">
        <v>112</v>
      </c>
      <c r="C12" s="47"/>
      <c r="D12" s="47"/>
      <c r="E12" s="44"/>
    </row>
    <row r="13" ht="14.25" customHeight="1" spans="1:5">
      <c r="A13" s="45" t="s">
        <v>113</v>
      </c>
      <c r="B13" s="46" t="s">
        <v>114</v>
      </c>
      <c r="C13" s="47">
        <f>258.33+127.6632</f>
        <v>385.9932</v>
      </c>
      <c r="D13" s="47">
        <f>258.33+127.6632</f>
        <v>385.9932</v>
      </c>
      <c r="E13" s="44"/>
    </row>
    <row r="14" ht="14.25" customHeight="1" spans="1:5">
      <c r="A14" s="45" t="s">
        <v>115</v>
      </c>
      <c r="B14" s="46" t="s">
        <v>116</v>
      </c>
      <c r="C14" s="50">
        <v>244.65</v>
      </c>
      <c r="D14" s="50">
        <v>244.65</v>
      </c>
      <c r="E14" s="44"/>
    </row>
    <row r="15" ht="14.25" customHeight="1" spans="1:5">
      <c r="A15" s="45" t="s">
        <v>117</v>
      </c>
      <c r="B15" s="46" t="s">
        <v>118</v>
      </c>
      <c r="C15" s="50">
        <v>122.33</v>
      </c>
      <c r="D15" s="50">
        <v>122.33</v>
      </c>
      <c r="E15" s="44"/>
    </row>
    <row r="16" ht="14.25" customHeight="1" spans="1:5">
      <c r="A16" s="45" t="s">
        <v>119</v>
      </c>
      <c r="B16" s="46" t="s">
        <v>120</v>
      </c>
      <c r="C16" s="50">
        <v>119.27</v>
      </c>
      <c r="D16" s="50">
        <v>119.27</v>
      </c>
      <c r="E16" s="44"/>
    </row>
    <row r="17" ht="14.25" customHeight="1" spans="1:5">
      <c r="A17" s="45" t="s">
        <v>121</v>
      </c>
      <c r="B17" s="46" t="s">
        <v>122</v>
      </c>
      <c r="C17" s="47">
        <f>11.891561</f>
        <v>11.891561</v>
      </c>
      <c r="D17" s="47">
        <f>11.891561</f>
        <v>11.891561</v>
      </c>
      <c r="E17" s="44"/>
    </row>
    <row r="18" ht="14.25" customHeight="1" spans="1:5">
      <c r="A18" s="45" t="s">
        <v>123</v>
      </c>
      <c r="B18" s="46" t="s">
        <v>98</v>
      </c>
      <c r="C18" s="50">
        <v>183.49</v>
      </c>
      <c r="D18" s="50">
        <v>183.49</v>
      </c>
      <c r="E18" s="44"/>
    </row>
    <row r="19" ht="14.25" customHeight="1" spans="1:5">
      <c r="A19" s="45" t="s">
        <v>124</v>
      </c>
      <c r="B19" s="46" t="s">
        <v>125</v>
      </c>
      <c r="C19" s="47">
        <f>360.7944</f>
        <v>360.7944</v>
      </c>
      <c r="D19" s="47">
        <f>360.7944</f>
        <v>360.7944</v>
      </c>
      <c r="E19" s="44"/>
    </row>
    <row r="20" s="1" customFormat="1" ht="14.25" customHeight="1" spans="1:5">
      <c r="A20" s="45" t="s">
        <v>126</v>
      </c>
      <c r="B20" s="46" t="s">
        <v>127</v>
      </c>
      <c r="C20" s="47">
        <v>125.5</v>
      </c>
      <c r="D20" s="47"/>
      <c r="E20" s="44">
        <v>125.5</v>
      </c>
    </row>
    <row r="21" ht="14.25" customHeight="1" spans="1:5">
      <c r="A21" s="5">
        <v>30201</v>
      </c>
      <c r="B21" s="5" t="s">
        <v>128</v>
      </c>
      <c r="C21" s="51">
        <v>28.918</v>
      </c>
      <c r="D21" s="47"/>
      <c r="E21" s="44">
        <v>28.918</v>
      </c>
    </row>
    <row r="22" ht="14.25" customHeight="1" spans="1:5">
      <c r="A22" s="5">
        <v>30228</v>
      </c>
      <c r="B22" s="5" t="s">
        <v>129</v>
      </c>
      <c r="C22" s="52">
        <v>30.581474</v>
      </c>
      <c r="D22" s="50"/>
      <c r="E22" s="47">
        <v>30.581474</v>
      </c>
    </row>
    <row r="23" ht="14.25" customHeight="1" spans="1:5">
      <c r="A23" s="5">
        <v>30299</v>
      </c>
      <c r="B23" s="5" t="s">
        <v>130</v>
      </c>
      <c r="C23" s="52">
        <v>66</v>
      </c>
      <c r="D23" s="50"/>
      <c r="E23" s="47">
        <v>66</v>
      </c>
    </row>
    <row r="24" s="1" customFormat="1" ht="14.25" customHeight="1" spans="1:5">
      <c r="A24" s="45" t="s">
        <v>131</v>
      </c>
      <c r="B24" s="46" t="s">
        <v>132</v>
      </c>
      <c r="C24" s="47">
        <f>SUM(C25:C30)</f>
        <v>57.514</v>
      </c>
      <c r="D24" s="47">
        <f>SUM(D25:D30)</f>
        <v>57.514</v>
      </c>
      <c r="E24" s="44"/>
    </row>
    <row r="25" ht="14.25" customHeight="1" spans="1:5">
      <c r="A25" s="45" t="s">
        <v>133</v>
      </c>
      <c r="B25" s="46" t="s">
        <v>134</v>
      </c>
      <c r="C25" s="47">
        <v>54.7</v>
      </c>
      <c r="D25" s="47">
        <v>54.7</v>
      </c>
      <c r="E25" s="44"/>
    </row>
    <row r="26" ht="14.25" hidden="1" customHeight="1" spans="1:5">
      <c r="A26" s="45" t="s">
        <v>135</v>
      </c>
      <c r="B26" s="46" t="s">
        <v>136</v>
      </c>
      <c r="C26" s="47">
        <v>0</v>
      </c>
      <c r="D26" s="47">
        <v>0</v>
      </c>
      <c r="E26" s="44"/>
    </row>
    <row r="27" ht="14.25" customHeight="1" spans="1:5">
      <c r="A27" s="45" t="s">
        <v>137</v>
      </c>
      <c r="B27" s="46" t="s">
        <v>138</v>
      </c>
      <c r="C27" s="47">
        <v>0.306</v>
      </c>
      <c r="D27" s="47">
        <v>0.306</v>
      </c>
      <c r="E27" s="53"/>
    </row>
    <row r="28" ht="14.25" customHeight="1" spans="1:5">
      <c r="A28" s="45" t="s">
        <v>139</v>
      </c>
      <c r="B28" s="46" t="s">
        <v>140</v>
      </c>
      <c r="C28" s="47">
        <v>2.278</v>
      </c>
      <c r="D28" s="47">
        <v>2.278</v>
      </c>
      <c r="E28" s="54"/>
    </row>
    <row r="29" ht="14.25" customHeight="1" spans="1:5">
      <c r="A29" s="45" t="s">
        <v>141</v>
      </c>
      <c r="B29" s="46" t="s">
        <v>142</v>
      </c>
      <c r="C29" s="50">
        <v>0.23</v>
      </c>
      <c r="D29" s="50">
        <v>0.23</v>
      </c>
      <c r="E29" s="50"/>
    </row>
    <row r="30" hidden="1" spans="1:5">
      <c r="A30" s="45" t="s">
        <v>143</v>
      </c>
      <c r="B30" s="46" t="s">
        <v>144</v>
      </c>
      <c r="C30" s="55"/>
      <c r="D30" s="55"/>
      <c r="E30" s="55"/>
    </row>
  </sheetData>
  <autoFilter ref="A5:F30">
    <filterColumn colId="2">
      <filters>
        <filter val="125.50"/>
        <filter val="57.51"/>
        <filter val="28.92"/>
        <filter val="2008.84"/>
        <filter val="30.58"/>
        <filter val="385.99"/>
        <filter val="小计"/>
        <filter val="0.23"/>
        <filter val="244.65"/>
        <filter val="119.27"/>
        <filter val="2.28"/>
        <filter val="54.70"/>
        <filter val="0.31"/>
        <filter val="122.33"/>
        <filter val="149.33"/>
        <filter val="360.79"/>
        <filter val="66.00"/>
        <filter val="1"/>
        <filter val="2,191.86"/>
        <filter val="11.89"/>
        <filter val="183.49"/>
        <filter val="431.09"/>
      </filters>
    </filterColumn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E39" sqref="E39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145</v>
      </c>
    </row>
    <row r="2" ht="29.45" customHeight="1" spans="1:3">
      <c r="A2" s="11" t="s">
        <v>146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1" t="s">
        <v>147</v>
      </c>
      <c r="B4" s="31" t="s">
        <v>148</v>
      </c>
      <c r="C4" s="31" t="s">
        <v>149</v>
      </c>
    </row>
    <row r="5" ht="17.1" customHeight="1" spans="1:3">
      <c r="A5" s="31" t="s">
        <v>79</v>
      </c>
      <c r="B5" s="37">
        <v>1</v>
      </c>
      <c r="C5" s="32">
        <v>2</v>
      </c>
    </row>
    <row r="6" ht="17.1" customHeight="1" spans="1:3">
      <c r="A6" s="38" t="s">
        <v>9</v>
      </c>
      <c r="B6" s="39"/>
      <c r="C6" s="40">
        <v>0</v>
      </c>
    </row>
    <row r="7" ht="17.1" customHeight="1" spans="1:3">
      <c r="A7" s="41" t="s">
        <v>150</v>
      </c>
      <c r="B7" s="39"/>
      <c r="C7" s="40">
        <v>0</v>
      </c>
    </row>
    <row r="8" ht="17.1" customHeight="1" spans="1:3">
      <c r="A8" s="41" t="s">
        <v>151</v>
      </c>
      <c r="B8" s="39"/>
      <c r="C8" s="40">
        <v>0</v>
      </c>
    </row>
    <row r="9" ht="17.1" customHeight="1" spans="1:3">
      <c r="A9" s="41" t="s">
        <v>152</v>
      </c>
      <c r="B9" s="39"/>
      <c r="C9" s="40">
        <v>0</v>
      </c>
    </row>
    <row r="10" ht="17.1" customHeight="1" spans="1:3">
      <c r="A10" s="41" t="s">
        <v>153</v>
      </c>
      <c r="B10" s="39"/>
      <c r="C10" s="40">
        <v>0</v>
      </c>
    </row>
    <row r="11" ht="17.1" customHeight="1" spans="1:3">
      <c r="A11" s="41" t="s">
        <v>154</v>
      </c>
      <c r="B11" s="39"/>
      <c r="C11" s="40">
        <v>0</v>
      </c>
    </row>
    <row r="12" ht="17.1" customHeight="1" spans="1:3">
      <c r="A12" s="41" t="s">
        <v>155</v>
      </c>
      <c r="B12" s="39"/>
      <c r="C12" s="40">
        <v>0</v>
      </c>
    </row>
    <row r="13" ht="17.1" customHeight="1" spans="1:3">
      <c r="A13" s="41" t="s">
        <v>156</v>
      </c>
      <c r="B13" s="39"/>
      <c r="C13" s="40">
        <v>0</v>
      </c>
    </row>
    <row r="14" ht="17.1" customHeight="1" spans="1:3">
      <c r="A14" s="41" t="s">
        <v>157</v>
      </c>
      <c r="B14" s="39"/>
      <c r="C14" s="40">
        <v>0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30" workbookViewId="0">
      <selection activeCell="C13" sqref="C13"/>
    </sheetView>
  </sheetViews>
  <sheetFormatPr defaultColWidth="10" defaultRowHeight="13.5" outlineLevelCol="5"/>
  <cols>
    <col min="1" max="1" width="33.875" customWidth="1"/>
    <col min="2" max="2" width="15.62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158</v>
      </c>
    </row>
    <row r="2" ht="18" customHeight="1" spans="1:6">
      <c r="A2" s="11" t="s">
        <v>159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1" t="s">
        <v>160</v>
      </c>
      <c r="B4" s="31"/>
      <c r="C4" s="31" t="s">
        <v>161</v>
      </c>
      <c r="D4" s="31"/>
      <c r="E4" s="31"/>
      <c r="F4" s="31"/>
    </row>
    <row r="5" ht="17.1" customHeight="1" spans="1:6">
      <c r="A5" s="31" t="s">
        <v>162</v>
      </c>
      <c r="B5" s="31" t="s">
        <v>163</v>
      </c>
      <c r="C5" s="31" t="s">
        <v>164</v>
      </c>
      <c r="D5" s="31" t="s">
        <v>163</v>
      </c>
      <c r="E5" s="31" t="s">
        <v>164</v>
      </c>
      <c r="F5" s="31" t="s">
        <v>163</v>
      </c>
    </row>
    <row r="6" ht="17.1" customHeight="1" spans="1:6">
      <c r="A6" s="32" t="s">
        <v>165</v>
      </c>
      <c r="B6" s="33">
        <f>B7+B8</f>
        <v>2317.498311</v>
      </c>
      <c r="C6" s="32" t="s">
        <v>166</v>
      </c>
      <c r="D6" s="33"/>
      <c r="E6" s="34" t="s">
        <v>167</v>
      </c>
      <c r="F6" s="33">
        <f>SUM(F7:F10)</f>
        <v>2191.857511</v>
      </c>
    </row>
    <row r="7" ht="17.1" customHeight="1" spans="1:6">
      <c r="A7" s="32" t="s">
        <v>168</v>
      </c>
      <c r="B7" s="33">
        <f>0.0001*22796855.11</f>
        <v>2279.685511</v>
      </c>
      <c r="C7" s="32" t="s">
        <v>169</v>
      </c>
      <c r="D7" s="33"/>
      <c r="E7" s="34" t="s">
        <v>170</v>
      </c>
      <c r="F7" s="33">
        <v>2008.843837</v>
      </c>
    </row>
    <row r="8" ht="17.1" customHeight="1" spans="1:6">
      <c r="A8" s="32" t="s">
        <v>171</v>
      </c>
      <c r="B8" s="33">
        <f>SUM(B9:B14)</f>
        <v>37.8128</v>
      </c>
      <c r="C8" s="32" t="s">
        <v>172</v>
      </c>
      <c r="D8" s="33"/>
      <c r="E8" s="34" t="s">
        <v>173</v>
      </c>
      <c r="F8" s="33">
        <v>125.499474</v>
      </c>
    </row>
    <row r="9" ht="17.1" customHeight="1" spans="1:6">
      <c r="A9" s="32" t="s">
        <v>174</v>
      </c>
      <c r="B9" s="33"/>
      <c r="C9" s="32" t="s">
        <v>175</v>
      </c>
      <c r="D9" s="33"/>
      <c r="E9" s="34" t="s">
        <v>176</v>
      </c>
      <c r="F9" s="33">
        <v>57.5142</v>
      </c>
    </row>
    <row r="10" ht="17.1" customHeight="1" spans="1:6">
      <c r="A10" s="32" t="s">
        <v>177</v>
      </c>
      <c r="B10" s="33"/>
      <c r="C10" s="32" t="s">
        <v>178</v>
      </c>
      <c r="D10" s="33">
        <v>1593.055835</v>
      </c>
      <c r="E10" s="34" t="s">
        <v>179</v>
      </c>
      <c r="F10" s="33"/>
    </row>
    <row r="11" ht="17.1" customHeight="1" spans="1:6">
      <c r="A11" s="32" t="s">
        <v>180</v>
      </c>
      <c r="B11" s="33"/>
      <c r="C11" s="32" t="s">
        <v>181</v>
      </c>
      <c r="D11" s="33"/>
      <c r="E11" s="34" t="s">
        <v>182</v>
      </c>
      <c r="F11" s="33">
        <f>SUM(F12:F21)</f>
        <v>125.6408</v>
      </c>
    </row>
    <row r="12" ht="17.1" customHeight="1" spans="1:6">
      <c r="A12" s="32" t="s">
        <v>183</v>
      </c>
      <c r="B12" s="33">
        <f>0.0001*378128</f>
        <v>37.8128</v>
      </c>
      <c r="C12" s="32" t="s">
        <v>184</v>
      </c>
      <c r="D12" s="33"/>
      <c r="E12" s="34" t="s">
        <v>170</v>
      </c>
      <c r="F12" s="33">
        <v>122.77</v>
      </c>
    </row>
    <row r="13" ht="17.1" customHeight="1" spans="1:6">
      <c r="A13" s="32" t="s">
        <v>185</v>
      </c>
      <c r="B13" s="33"/>
      <c r="C13" s="32" t="s">
        <v>186</v>
      </c>
      <c r="D13" s="33">
        <v>421.685888</v>
      </c>
      <c r="E13" s="34" t="s">
        <v>173</v>
      </c>
      <c r="F13" s="33"/>
    </row>
    <row r="14" ht="17.1" customHeight="1" spans="1:6">
      <c r="A14" s="32" t="s">
        <v>187</v>
      </c>
      <c r="B14" s="33"/>
      <c r="C14" s="32" t="s">
        <v>188</v>
      </c>
      <c r="D14" s="33">
        <v>119.267744</v>
      </c>
      <c r="E14" s="34" t="s">
        <v>176</v>
      </c>
      <c r="F14" s="33">
        <v>2.8708</v>
      </c>
    </row>
    <row r="15" ht="17.1" customHeight="1" spans="1:6">
      <c r="A15" s="32" t="s">
        <v>189</v>
      </c>
      <c r="B15" s="33"/>
      <c r="C15" s="32" t="s">
        <v>190</v>
      </c>
      <c r="D15" s="33"/>
      <c r="E15" s="34" t="s">
        <v>191</v>
      </c>
      <c r="F15" s="33"/>
    </row>
    <row r="16" ht="17.1" customHeight="1" spans="1:6">
      <c r="A16" s="32" t="s">
        <v>192</v>
      </c>
      <c r="B16" s="33"/>
      <c r="C16" s="32" t="s">
        <v>193</v>
      </c>
      <c r="D16" s="33"/>
      <c r="E16" s="34" t="s">
        <v>194</v>
      </c>
      <c r="F16" s="33"/>
    </row>
    <row r="17" ht="17.1" customHeight="1" spans="1:6">
      <c r="A17" s="32" t="s">
        <v>195</v>
      </c>
      <c r="B17" s="33">
        <f>SUM(B18:B19)</f>
        <v>0</v>
      </c>
      <c r="C17" s="32" t="s">
        <v>196</v>
      </c>
      <c r="D17" s="33"/>
      <c r="E17" s="34" t="s">
        <v>197</v>
      </c>
      <c r="F17" s="33"/>
    </row>
    <row r="18" ht="17.1" customHeight="1" spans="1:6">
      <c r="A18" s="32" t="s">
        <v>198</v>
      </c>
      <c r="B18" s="33"/>
      <c r="C18" s="32" t="s">
        <v>199</v>
      </c>
      <c r="D18" s="33"/>
      <c r="E18" s="34" t="s">
        <v>200</v>
      </c>
      <c r="F18" s="33"/>
    </row>
    <row r="19" ht="17.1" customHeight="1" spans="1:6">
      <c r="A19" s="32" t="s">
        <v>201</v>
      </c>
      <c r="B19" s="33"/>
      <c r="C19" s="32" t="s">
        <v>202</v>
      </c>
      <c r="D19" s="33"/>
      <c r="E19" s="34" t="s">
        <v>203</v>
      </c>
      <c r="F19" s="33"/>
    </row>
    <row r="20" ht="17.1" customHeight="1" spans="1:6">
      <c r="A20" s="32" t="s">
        <v>204</v>
      </c>
      <c r="B20" s="33">
        <f>SUM(B21:B23)</f>
        <v>0</v>
      </c>
      <c r="C20" s="32" t="s">
        <v>205</v>
      </c>
      <c r="D20" s="33"/>
      <c r="E20" s="34" t="s">
        <v>206</v>
      </c>
      <c r="F20" s="33"/>
    </row>
    <row r="21" ht="17.1" customHeight="1" spans="1:6">
      <c r="A21" s="32" t="s">
        <v>207</v>
      </c>
      <c r="B21" s="33"/>
      <c r="C21" s="32" t="s">
        <v>208</v>
      </c>
      <c r="D21" s="33"/>
      <c r="E21" s="34" t="s">
        <v>209</v>
      </c>
      <c r="F21" s="33"/>
    </row>
    <row r="22" ht="17.1" customHeight="1" spans="1:6">
      <c r="A22" s="32" t="s">
        <v>210</v>
      </c>
      <c r="B22" s="33"/>
      <c r="C22" s="32" t="s">
        <v>211</v>
      </c>
      <c r="D22" s="33"/>
      <c r="E22" s="34"/>
      <c r="F22" s="33"/>
    </row>
    <row r="23" ht="17.1" customHeight="1" spans="1:6">
      <c r="A23" s="32" t="s">
        <v>212</v>
      </c>
      <c r="B23" s="33"/>
      <c r="C23" s="32" t="s">
        <v>213</v>
      </c>
      <c r="D23" s="33"/>
      <c r="E23" s="34"/>
      <c r="F23" s="33"/>
    </row>
    <row r="24" ht="17.1" customHeight="1" spans="1:6">
      <c r="A24" s="32"/>
      <c r="B24" s="33"/>
      <c r="C24" s="32" t="s">
        <v>214</v>
      </c>
      <c r="D24" s="33">
        <v>183.488844</v>
      </c>
      <c r="E24" s="34"/>
      <c r="F24" s="33"/>
    </row>
    <row r="25" ht="17.1" customHeight="1" spans="1:6">
      <c r="A25" s="32"/>
      <c r="B25" s="33"/>
      <c r="C25" s="32" t="s">
        <v>215</v>
      </c>
      <c r="D25" s="33"/>
      <c r="E25" s="34"/>
      <c r="F25" s="33"/>
    </row>
    <row r="26" ht="17.1" customHeight="1" spans="1:6">
      <c r="A26" s="32"/>
      <c r="B26" s="35"/>
      <c r="C26" s="32" t="s">
        <v>216</v>
      </c>
      <c r="D26" s="33"/>
      <c r="E26" s="32"/>
      <c r="F26" s="35"/>
    </row>
    <row r="27" ht="17.1" customHeight="1" spans="1:6">
      <c r="A27" s="32"/>
      <c r="B27" s="33"/>
      <c r="C27" s="32" t="s">
        <v>217</v>
      </c>
      <c r="D27" s="33"/>
      <c r="E27" s="34"/>
      <c r="F27" s="33"/>
    </row>
    <row r="28" ht="17.1" customHeight="1" spans="1:6">
      <c r="A28" s="32"/>
      <c r="B28" s="33"/>
      <c r="C28" s="32" t="s">
        <v>218</v>
      </c>
      <c r="D28" s="33"/>
      <c r="E28" s="34"/>
      <c r="F28" s="33"/>
    </row>
    <row r="29" ht="17.1" customHeight="1" spans="1:6">
      <c r="A29" s="32"/>
      <c r="B29" s="33"/>
      <c r="C29" s="32" t="s">
        <v>219</v>
      </c>
      <c r="D29" s="33"/>
      <c r="E29" s="34"/>
      <c r="F29" s="33"/>
    </row>
    <row r="30" ht="17.1" customHeight="1" spans="1:6">
      <c r="A30" s="32"/>
      <c r="B30" s="33"/>
      <c r="C30" s="32" t="s">
        <v>220</v>
      </c>
      <c r="D30" s="33"/>
      <c r="E30" s="34"/>
      <c r="F30" s="33"/>
    </row>
    <row r="31" ht="17.1" customHeight="1" spans="1:6">
      <c r="A31" s="32"/>
      <c r="B31" s="33"/>
      <c r="C31" s="32" t="s">
        <v>221</v>
      </c>
      <c r="D31" s="33"/>
      <c r="E31" s="34"/>
      <c r="F31" s="33"/>
    </row>
    <row r="32" ht="17.1" customHeight="1" spans="1:6">
      <c r="A32" s="32"/>
      <c r="B32" s="33"/>
      <c r="C32" s="32" t="s">
        <v>222</v>
      </c>
      <c r="D32" s="33"/>
      <c r="E32" s="34"/>
      <c r="F32" s="33"/>
    </row>
    <row r="33" ht="17.1" customHeight="1" spans="1:6">
      <c r="A33" s="32"/>
      <c r="B33" s="33"/>
      <c r="C33" s="32" t="s">
        <v>223</v>
      </c>
      <c r="D33" s="33"/>
      <c r="E33" s="34"/>
      <c r="F33" s="33"/>
    </row>
    <row r="34" ht="17.1" customHeight="1" spans="1:6">
      <c r="A34" s="32"/>
      <c r="B34" s="33"/>
      <c r="C34" s="32"/>
      <c r="D34" s="33"/>
      <c r="E34" s="34"/>
      <c r="F34" s="33"/>
    </row>
    <row r="35" ht="17.1" customHeight="1" spans="1:6">
      <c r="A35" s="36" t="s">
        <v>44</v>
      </c>
      <c r="B35" s="33">
        <f>SUM(B6+B15+B16+B17+B20)</f>
        <v>2317.498311</v>
      </c>
      <c r="C35" s="36" t="s">
        <v>45</v>
      </c>
      <c r="D35" s="33">
        <f>SUM(D6:D33)</f>
        <v>2317.498311</v>
      </c>
      <c r="E35" s="36" t="s">
        <v>45</v>
      </c>
      <c r="F35" s="33">
        <f>F6+F11</f>
        <v>2317.498311</v>
      </c>
    </row>
    <row r="36" ht="17.1" customHeight="1" spans="1:6">
      <c r="A36" s="32" t="s">
        <v>224</v>
      </c>
      <c r="B36" s="33">
        <f>SUM(B37:B41)</f>
        <v>0</v>
      </c>
      <c r="C36" s="32" t="s">
        <v>225</v>
      </c>
      <c r="D36" s="33"/>
      <c r="E36" s="34" t="s">
        <v>226</v>
      </c>
      <c r="F36" s="33">
        <f>SUM(F37:F38)</f>
        <v>0</v>
      </c>
    </row>
    <row r="37" ht="17.1" customHeight="1" spans="1:6">
      <c r="A37" s="32" t="s">
        <v>227</v>
      </c>
      <c r="B37" s="33"/>
      <c r="C37" s="32"/>
      <c r="D37" s="33"/>
      <c r="E37" s="34" t="s">
        <v>228</v>
      </c>
      <c r="F37" s="33"/>
    </row>
    <row r="38" ht="17.1" customHeight="1" spans="1:6">
      <c r="A38" s="32" t="s">
        <v>229</v>
      </c>
      <c r="B38" s="33"/>
      <c r="C38" s="32"/>
      <c r="D38" s="33"/>
      <c r="E38" s="34" t="s">
        <v>230</v>
      </c>
      <c r="F38" s="33"/>
    </row>
    <row r="39" ht="17.1" customHeight="1" spans="1:6">
      <c r="A39" s="32" t="s">
        <v>231</v>
      </c>
      <c r="B39" s="33"/>
      <c r="C39" s="32"/>
      <c r="D39" s="33"/>
      <c r="E39" s="34" t="s">
        <v>232</v>
      </c>
      <c r="F39" s="33"/>
    </row>
    <row r="40" ht="27.2" customHeight="1" spans="1:6">
      <c r="A40" s="32" t="s">
        <v>233</v>
      </c>
      <c r="B40" s="33"/>
      <c r="C40" s="32"/>
      <c r="D40" s="33"/>
      <c r="E40" s="34"/>
      <c r="F40" s="33"/>
    </row>
    <row r="41" ht="27.2" customHeight="1" spans="1:6">
      <c r="A41" s="32" t="s">
        <v>234</v>
      </c>
      <c r="B41" s="33"/>
      <c r="C41" s="32"/>
      <c r="D41" s="33"/>
      <c r="E41" s="34"/>
      <c r="F41" s="33"/>
    </row>
    <row r="42" ht="17.1" customHeight="1" spans="1:6">
      <c r="A42" s="32"/>
      <c r="B42" s="33"/>
      <c r="C42" s="32"/>
      <c r="D42" s="33"/>
      <c r="E42" s="34"/>
      <c r="F42" s="33"/>
    </row>
    <row r="43" ht="17.1" customHeight="1" spans="1:6">
      <c r="A43" s="32"/>
      <c r="B43" s="33"/>
      <c r="C43" s="32"/>
      <c r="D43" s="33"/>
      <c r="E43" s="34"/>
      <c r="F43" s="33"/>
    </row>
    <row r="44" ht="17.1" customHeight="1" spans="1:6">
      <c r="A44" s="36" t="s">
        <v>235</v>
      </c>
      <c r="B44" s="33">
        <f>B35+B36</f>
        <v>2317.498311</v>
      </c>
      <c r="C44" s="36" t="s">
        <v>236</v>
      </c>
      <c r="D44" s="33">
        <f>D35+D36</f>
        <v>2317.498311</v>
      </c>
      <c r="E44" s="36" t="s">
        <v>236</v>
      </c>
      <c r="F44" s="33">
        <f>F35+F36</f>
        <v>2317.498311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workbookViewId="0">
      <selection activeCell="M9" sqref="M9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7" width="7.5" customWidth="1"/>
    <col min="8" max="8" width="8.7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237</v>
      </c>
      <c r="AD1" s="28"/>
    </row>
    <row r="2" ht="26.45" customHeight="1" spans="4:30">
      <c r="D2" s="11" t="s">
        <v>238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9" t="s">
        <v>3</v>
      </c>
      <c r="AD3" s="30"/>
    </row>
    <row r="4" ht="14.25" customHeight="1" spans="1:30">
      <c r="A4" s="12" t="s">
        <v>56</v>
      </c>
      <c r="B4" s="12"/>
      <c r="C4" s="12"/>
      <c r="D4" s="12" t="s">
        <v>239</v>
      </c>
      <c r="E4" s="12" t="s">
        <v>240</v>
      </c>
      <c r="F4" s="12" t="s">
        <v>241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242</v>
      </c>
      <c r="H5" s="12"/>
      <c r="I5" s="12"/>
      <c r="J5" s="12"/>
      <c r="K5" s="12"/>
      <c r="L5" s="12"/>
      <c r="M5" s="12"/>
      <c r="N5" s="12"/>
      <c r="O5" s="12"/>
      <c r="P5" s="12" t="s">
        <v>243</v>
      </c>
      <c r="Q5" s="12" t="s">
        <v>244</v>
      </c>
      <c r="R5" s="12" t="s">
        <v>245</v>
      </c>
      <c r="S5" s="12"/>
      <c r="T5" s="12"/>
      <c r="U5" s="12" t="s">
        <v>246</v>
      </c>
      <c r="V5" s="12"/>
      <c r="W5" s="12"/>
      <c r="X5" s="12"/>
      <c r="Y5" s="12" t="s">
        <v>247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248</v>
      </c>
      <c r="I6" s="12" t="s">
        <v>249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250</v>
      </c>
      <c r="T6" s="12" t="s">
        <v>251</v>
      </c>
      <c r="U6" s="12" t="s">
        <v>66</v>
      </c>
      <c r="V6" s="12" t="s">
        <v>252</v>
      </c>
      <c r="W6" s="12" t="s">
        <v>253</v>
      </c>
      <c r="X6" s="12" t="s">
        <v>251</v>
      </c>
      <c r="Y6" s="12" t="s">
        <v>66</v>
      </c>
      <c r="Z6" s="12" t="s">
        <v>254</v>
      </c>
      <c r="AA6" s="12" t="s">
        <v>255</v>
      </c>
      <c r="AB6" s="12" t="s">
        <v>256</v>
      </c>
      <c r="AC6" s="12" t="s">
        <v>257</v>
      </c>
      <c r="AD6" s="12" t="s">
        <v>258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259</v>
      </c>
      <c r="K7" s="12" t="s">
        <v>260</v>
      </c>
      <c r="L7" s="12" t="s">
        <v>261</v>
      </c>
      <c r="M7" s="12" t="s">
        <v>262</v>
      </c>
      <c r="N7" s="12" t="s">
        <v>263</v>
      </c>
      <c r="O7" s="12" t="s">
        <v>264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19"/>
      <c r="B9" s="19"/>
      <c r="C9" s="19"/>
      <c r="D9" s="19"/>
      <c r="E9" s="19" t="s">
        <v>9</v>
      </c>
      <c r="F9" s="8">
        <v>2317.500311</v>
      </c>
      <c r="G9" s="8">
        <v>2317.500311</v>
      </c>
      <c r="H9" s="25">
        <v>2279.687511</v>
      </c>
      <c r="I9" s="15">
        <v>37.8128</v>
      </c>
      <c r="J9" s="15"/>
      <c r="K9" s="15"/>
      <c r="L9" s="15"/>
      <c r="M9" s="15">
        <f>0.0001*378128</f>
        <v>37.8128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19"/>
      <c r="B10" s="19"/>
      <c r="C10" s="19"/>
      <c r="D10" s="19"/>
      <c r="E10" s="19"/>
      <c r="F10" s="8">
        <v>2317.500311</v>
      </c>
      <c r="G10" s="8">
        <v>2317.500311</v>
      </c>
      <c r="H10" s="15">
        <v>2279.687511</v>
      </c>
      <c r="I10" s="15">
        <v>37.8128</v>
      </c>
      <c r="J10" s="15"/>
      <c r="K10" s="15"/>
      <c r="L10" s="15"/>
      <c r="M10" s="15">
        <f>0.0001*378128</f>
        <v>37.8128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19"/>
      <c r="B11" s="19"/>
      <c r="C11" s="19"/>
      <c r="D11" s="19" t="s">
        <v>80</v>
      </c>
      <c r="E11" s="19" t="s">
        <v>81</v>
      </c>
      <c r="F11" s="8">
        <v>2317.500311</v>
      </c>
      <c r="G11" s="15">
        <f>SUM(G12:G17)</f>
        <v>2317.500311</v>
      </c>
      <c r="H11" s="15">
        <f>SUM(H12:H17)</f>
        <v>2279.687511</v>
      </c>
      <c r="I11" s="15">
        <v>37.8128</v>
      </c>
      <c r="J11" s="15"/>
      <c r="K11" s="15"/>
      <c r="L11" s="15"/>
      <c r="M11" s="15">
        <f>0.0001*378128</f>
        <v>37.8128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19" t="s">
        <v>82</v>
      </c>
      <c r="B12" s="19" t="s">
        <v>83</v>
      </c>
      <c r="C12" s="19" t="s">
        <v>84</v>
      </c>
      <c r="D12" s="19" t="s">
        <v>232</v>
      </c>
      <c r="E12" s="19" t="s">
        <v>86</v>
      </c>
      <c r="F12" s="8">
        <f>G12</f>
        <v>1593.057835</v>
      </c>
      <c r="G12" s="8">
        <f>H12+I12</f>
        <v>1593.057835</v>
      </c>
      <c r="H12" s="15">
        <f>87.83+1467.415035</f>
        <v>1555.245035</v>
      </c>
      <c r="I12" s="15">
        <v>37.8128</v>
      </c>
      <c r="J12" s="15"/>
      <c r="K12" s="15"/>
      <c r="L12" s="15"/>
      <c r="M12" s="15">
        <f>0.0001*378128</f>
        <v>37.8128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19" t="s">
        <v>87</v>
      </c>
      <c r="B13" s="19" t="s">
        <v>88</v>
      </c>
      <c r="C13" s="19" t="s">
        <v>83</v>
      </c>
      <c r="D13" s="19" t="s">
        <v>232</v>
      </c>
      <c r="E13" s="19" t="s">
        <v>89</v>
      </c>
      <c r="F13" s="8">
        <v>54.7082</v>
      </c>
      <c r="G13" s="8">
        <f t="shared" ref="G10:G17" si="0">H13+I13</f>
        <v>54.7082</v>
      </c>
      <c r="H13" s="15">
        <v>54.7082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25" customHeight="1" spans="1:30">
      <c r="A14" s="19" t="s">
        <v>87</v>
      </c>
      <c r="B14" s="19" t="s">
        <v>88</v>
      </c>
      <c r="C14" s="19" t="s">
        <v>88</v>
      </c>
      <c r="D14" s="19" t="s">
        <v>232</v>
      </c>
      <c r="E14" s="19" t="s">
        <v>90</v>
      </c>
      <c r="F14" s="8">
        <v>244.651792</v>
      </c>
      <c r="G14" s="8">
        <f t="shared" si="0"/>
        <v>244.651792</v>
      </c>
      <c r="H14" s="15">
        <v>244.651792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19" t="s">
        <v>87</v>
      </c>
      <c r="B15" s="19" t="s">
        <v>88</v>
      </c>
      <c r="C15" s="19" t="s">
        <v>91</v>
      </c>
      <c r="D15" s="19" t="s">
        <v>232</v>
      </c>
      <c r="E15" s="19" t="s">
        <v>92</v>
      </c>
      <c r="F15" s="8">
        <v>122.325896</v>
      </c>
      <c r="G15" s="8">
        <f t="shared" si="0"/>
        <v>122.325896</v>
      </c>
      <c r="H15" s="15">
        <v>122.325896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19" t="s">
        <v>93</v>
      </c>
      <c r="B16" s="19" t="s">
        <v>94</v>
      </c>
      <c r="C16" s="19" t="s">
        <v>83</v>
      </c>
      <c r="D16" s="19" t="s">
        <v>232</v>
      </c>
      <c r="E16" s="19" t="s">
        <v>95</v>
      </c>
      <c r="F16" s="8">
        <v>119.267744</v>
      </c>
      <c r="G16" s="8">
        <f t="shared" si="0"/>
        <v>119.267744</v>
      </c>
      <c r="H16" s="15">
        <v>119.267744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19" t="s">
        <v>96</v>
      </c>
      <c r="B17" s="19" t="s">
        <v>83</v>
      </c>
      <c r="C17" s="19" t="s">
        <v>97</v>
      </c>
      <c r="D17" s="19" t="s">
        <v>232</v>
      </c>
      <c r="E17" s="19" t="s">
        <v>98</v>
      </c>
      <c r="F17" s="8">
        <v>183.488844</v>
      </c>
      <c r="G17" s="8">
        <f t="shared" si="0"/>
        <v>183.488844</v>
      </c>
      <c r="H17" s="15">
        <v>183.488844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26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26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2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2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2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2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2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2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27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5"/>
  <sheetViews>
    <sheetView workbookViewId="0">
      <selection activeCell="K32" sqref="K32"/>
    </sheetView>
  </sheetViews>
  <sheetFormatPr defaultColWidth="10" defaultRowHeight="13.5"/>
  <cols>
    <col min="1" max="3" width="3.75" style="1" customWidth="1"/>
    <col min="4" max="4" width="7.5" style="1" customWidth="1"/>
    <col min="5" max="5" width="25.25" style="1" customWidth="1"/>
    <col min="6" max="6" width="9.625" style="1" customWidth="1"/>
    <col min="7" max="8" width="7.5" style="1" customWidth="1"/>
    <col min="9" max="9" width="7.875" style="1" customWidth="1"/>
    <col min="10" max="10" width="7.125" style="1" customWidth="1"/>
    <col min="11" max="11" width="3.6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265</v>
      </c>
      <c r="Y1" s="9"/>
    </row>
    <row r="2" ht="19.5" customHeight="1" spans="1:25">
      <c r="A2" s="3" t="s">
        <v>266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4" t="s">
        <v>3</v>
      </c>
      <c r="X3" s="24"/>
      <c r="Y3" s="24"/>
    </row>
    <row r="4" ht="25.5" customHeight="1" spans="1:25">
      <c r="A4" s="4" t="s">
        <v>56</v>
      </c>
      <c r="B4" s="4"/>
      <c r="C4" s="4"/>
      <c r="D4" s="4" t="s">
        <v>239</v>
      </c>
      <c r="E4" s="4" t="s">
        <v>267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18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19"/>
      <c r="B7" s="19"/>
      <c r="C7" s="19"/>
      <c r="D7" s="19"/>
      <c r="E7" s="19" t="s">
        <v>9</v>
      </c>
      <c r="F7" s="20">
        <f>G7+L7</f>
        <v>2317.498311</v>
      </c>
      <c r="G7" s="21">
        <f>H7+I7+J7</f>
        <v>2191.857511</v>
      </c>
      <c r="H7" s="8">
        <v>2008.843837</v>
      </c>
      <c r="I7" s="23">
        <f>0.0001*1254994.74</f>
        <v>125.499474</v>
      </c>
      <c r="J7" s="8">
        <v>57.5142</v>
      </c>
      <c r="K7" s="8"/>
      <c r="L7" s="8">
        <f>M7+N7+O7</f>
        <v>125.6408</v>
      </c>
      <c r="M7" s="8">
        <f t="shared" ref="M7:M10" si="0">0.0001*1227700</f>
        <v>122.77</v>
      </c>
      <c r="N7" s="8"/>
      <c r="O7" s="8">
        <v>2.8708</v>
      </c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19"/>
      <c r="B8" s="19"/>
      <c r="C8" s="19"/>
      <c r="D8" s="19"/>
      <c r="E8" s="19"/>
      <c r="F8" s="20">
        <f t="shared" ref="F8:F15" si="1">G8+L8</f>
        <v>2317.498311</v>
      </c>
      <c r="G8" s="21">
        <f t="shared" ref="G8:G15" si="2">H8+I8+J8</f>
        <v>2191.857511</v>
      </c>
      <c r="H8" s="8">
        <v>2008.843837</v>
      </c>
      <c r="I8" s="23">
        <f>0.0001*1254994.74</f>
        <v>125.499474</v>
      </c>
      <c r="J8" s="8">
        <v>57.5142</v>
      </c>
      <c r="K8" s="8"/>
      <c r="L8" s="8">
        <f>M8+N8+O8</f>
        <v>125.6408</v>
      </c>
      <c r="M8" s="8">
        <f t="shared" si="0"/>
        <v>122.77</v>
      </c>
      <c r="N8" s="8"/>
      <c r="O8" s="8">
        <v>2.8708</v>
      </c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19"/>
      <c r="B9" s="19"/>
      <c r="C9" s="19"/>
      <c r="D9" s="19" t="s">
        <v>80</v>
      </c>
      <c r="E9" s="19" t="s">
        <v>81</v>
      </c>
      <c r="F9" s="20">
        <f t="shared" si="1"/>
        <v>2317.498311</v>
      </c>
      <c r="G9" s="21">
        <f t="shared" si="2"/>
        <v>2191.857511</v>
      </c>
      <c r="H9" s="8">
        <v>2008.843837</v>
      </c>
      <c r="I9" s="8">
        <v>125.499474</v>
      </c>
      <c r="J9" s="8">
        <f>J10+J11</f>
        <v>57.5142</v>
      </c>
      <c r="K9" s="8"/>
      <c r="L9" s="8">
        <f>M9+N9+O9</f>
        <v>125.6408</v>
      </c>
      <c r="M9" s="8">
        <f t="shared" si="0"/>
        <v>122.77</v>
      </c>
      <c r="N9" s="8"/>
      <c r="O9" s="8">
        <v>2.8708</v>
      </c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9" t="s">
        <v>82</v>
      </c>
      <c r="B10" s="19" t="s">
        <v>83</v>
      </c>
      <c r="C10" s="19" t="s">
        <v>84</v>
      </c>
      <c r="D10" s="19" t="s">
        <v>232</v>
      </c>
      <c r="E10" s="19" t="s">
        <v>86</v>
      </c>
      <c r="F10" s="20">
        <f t="shared" si="1"/>
        <v>1593.055835</v>
      </c>
      <c r="G10" s="21">
        <f t="shared" si="2"/>
        <v>1467.415035</v>
      </c>
      <c r="H10" s="8">
        <v>1339.109561</v>
      </c>
      <c r="I10" s="23">
        <f>0.0001*1254994.74</f>
        <v>125.499474</v>
      </c>
      <c r="J10" s="8">
        <f>0.0001*28060</f>
        <v>2.806</v>
      </c>
      <c r="K10" s="8"/>
      <c r="L10" s="8">
        <f>M10+N10+O10</f>
        <v>125.6408</v>
      </c>
      <c r="M10" s="8">
        <f t="shared" si="0"/>
        <v>122.77</v>
      </c>
      <c r="N10" s="8"/>
      <c r="O10" s="23">
        <f>0.0001*28708</f>
        <v>2.8708</v>
      </c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19" t="s">
        <v>87</v>
      </c>
      <c r="B11" s="19" t="s">
        <v>88</v>
      </c>
      <c r="C11" s="19" t="s">
        <v>83</v>
      </c>
      <c r="D11" s="19" t="s">
        <v>232</v>
      </c>
      <c r="E11" s="19" t="s">
        <v>89</v>
      </c>
      <c r="F11" s="20">
        <f t="shared" si="1"/>
        <v>54.7082</v>
      </c>
      <c r="G11" s="21">
        <f t="shared" si="2"/>
        <v>54.7082</v>
      </c>
      <c r="H11" s="8">
        <v>0</v>
      </c>
      <c r="I11" s="8"/>
      <c r="J11" s="8">
        <f>0.0001*547082</f>
        <v>54.7082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32" customHeight="1" spans="1:25">
      <c r="A12" s="19" t="s">
        <v>87</v>
      </c>
      <c r="B12" s="19" t="s">
        <v>88</v>
      </c>
      <c r="C12" s="19" t="s">
        <v>88</v>
      </c>
      <c r="D12" s="19" t="s">
        <v>232</v>
      </c>
      <c r="E12" s="19" t="s">
        <v>90</v>
      </c>
      <c r="F12" s="20">
        <f t="shared" si="1"/>
        <v>244.651792</v>
      </c>
      <c r="G12" s="21">
        <f t="shared" si="2"/>
        <v>244.651792</v>
      </c>
      <c r="H12" s="8">
        <v>244.651792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19" t="s">
        <v>87</v>
      </c>
      <c r="B13" s="19" t="s">
        <v>88</v>
      </c>
      <c r="C13" s="19" t="s">
        <v>91</v>
      </c>
      <c r="D13" s="19" t="s">
        <v>232</v>
      </c>
      <c r="E13" s="19" t="s">
        <v>92</v>
      </c>
      <c r="F13" s="20">
        <f t="shared" si="1"/>
        <v>122.325896</v>
      </c>
      <c r="G13" s="21">
        <f t="shared" si="2"/>
        <v>122.325896</v>
      </c>
      <c r="H13" s="8">
        <v>122.325896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19" t="s">
        <v>93</v>
      </c>
      <c r="B14" s="19" t="s">
        <v>94</v>
      </c>
      <c r="C14" s="19" t="s">
        <v>83</v>
      </c>
      <c r="D14" s="19" t="s">
        <v>232</v>
      </c>
      <c r="E14" s="19" t="s">
        <v>95</v>
      </c>
      <c r="F14" s="20">
        <f t="shared" si="1"/>
        <v>119.267744</v>
      </c>
      <c r="G14" s="21">
        <f t="shared" si="2"/>
        <v>119.267744</v>
      </c>
      <c r="H14" s="8">
        <v>119.267744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19" t="s">
        <v>96</v>
      </c>
      <c r="B15" s="19" t="s">
        <v>83</v>
      </c>
      <c r="C15" s="19" t="s">
        <v>97</v>
      </c>
      <c r="D15" s="19" t="s">
        <v>232</v>
      </c>
      <c r="E15" s="19" t="s">
        <v>98</v>
      </c>
      <c r="F15" s="20">
        <f t="shared" si="1"/>
        <v>183.488844</v>
      </c>
      <c r="G15" s="21">
        <f t="shared" si="2"/>
        <v>183.488844</v>
      </c>
      <c r="H15" s="8">
        <v>183.488844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22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7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268</v>
      </c>
      <c r="Y1" s="9"/>
    </row>
    <row r="2" ht="19.5" customHeight="1" spans="1:25">
      <c r="A2" s="3" t="s">
        <v>269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239</v>
      </c>
      <c r="E4" s="4" t="s">
        <v>267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270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271</v>
      </c>
      <c r="Y1" s="17"/>
    </row>
    <row r="2" ht="19.5" customHeight="1" spans="1:25">
      <c r="A2" s="11" t="s">
        <v>272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239</v>
      </c>
      <c r="E4" s="12" t="s">
        <v>267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273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abSelected="1" workbookViewId="0">
      <selection activeCell="F18" sqref="F18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274</v>
      </c>
      <c r="AI1" s="9"/>
    </row>
    <row r="2" ht="23.45" customHeight="1" spans="1:35">
      <c r="A2" s="3" t="s">
        <v>275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239</v>
      </c>
      <c r="E4" s="4" t="s">
        <v>267</v>
      </c>
      <c r="F4" s="4" t="s">
        <v>276</v>
      </c>
      <c r="G4" s="4" t="s">
        <v>277</v>
      </c>
      <c r="H4" s="4" t="s">
        <v>278</v>
      </c>
      <c r="I4" s="4" t="s">
        <v>279</v>
      </c>
      <c r="J4" s="4" t="s">
        <v>280</v>
      </c>
      <c r="K4" s="4" t="s">
        <v>281</v>
      </c>
      <c r="L4" s="4" t="s">
        <v>282</v>
      </c>
      <c r="M4" s="4"/>
      <c r="N4" s="4"/>
      <c r="O4" s="4"/>
      <c r="P4" s="4"/>
      <c r="Q4" s="4"/>
      <c r="R4" s="4"/>
      <c r="S4" s="4"/>
      <c r="T4" s="4"/>
      <c r="U4" s="4" t="s">
        <v>283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284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242</v>
      </c>
      <c r="N5" s="4"/>
      <c r="O5" s="4"/>
      <c r="P5" s="4" t="s">
        <v>243</v>
      </c>
      <c r="Q5" s="4" t="s">
        <v>244</v>
      </c>
      <c r="R5" s="4" t="s">
        <v>245</v>
      </c>
      <c r="S5" s="4" t="s">
        <v>246</v>
      </c>
      <c r="T5" s="4" t="s">
        <v>285</v>
      </c>
      <c r="U5" s="4" t="s">
        <v>9</v>
      </c>
      <c r="V5" s="4" t="s">
        <v>286</v>
      </c>
      <c r="W5" s="4"/>
      <c r="X5" s="4"/>
      <c r="Y5" s="4"/>
      <c r="Z5" s="4"/>
      <c r="AA5" s="4"/>
      <c r="AB5" s="4"/>
      <c r="AC5" s="4"/>
      <c r="AD5" s="4"/>
      <c r="AE5" s="4" t="s">
        <v>287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288</v>
      </c>
      <c r="O6" s="4" t="s">
        <v>249</v>
      </c>
      <c r="P6" s="4"/>
      <c r="Q6" s="4"/>
      <c r="R6" s="4"/>
      <c r="S6" s="4"/>
      <c r="T6" s="4"/>
      <c r="U6" s="4"/>
      <c r="V6" s="4" t="s">
        <v>66</v>
      </c>
      <c r="W6" s="4" t="s">
        <v>289</v>
      </c>
      <c r="X6" s="4"/>
      <c r="Y6" s="4"/>
      <c r="Z6" s="4"/>
      <c r="AA6" s="4" t="s">
        <v>290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291</v>
      </c>
      <c r="Y8" s="4" t="s">
        <v>292</v>
      </c>
      <c r="Z8" s="4" t="s">
        <v>293</v>
      </c>
      <c r="AA8" s="4" t="s">
        <v>66</v>
      </c>
      <c r="AB8" s="4" t="s">
        <v>291</v>
      </c>
      <c r="AC8" s="4" t="s">
        <v>292</v>
      </c>
      <c r="AD8" s="4" t="s">
        <v>293</v>
      </c>
      <c r="AE8" s="4" t="s">
        <v>66</v>
      </c>
      <c r="AF8" s="4" t="s">
        <v>291</v>
      </c>
      <c r="AG8" s="4" t="s">
        <v>292</v>
      </c>
      <c r="AH8" s="4" t="s">
        <v>293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2021-03-17T09:37:22Z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