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515" activeTab="5"/>
  </bookViews>
  <sheets>
    <sheet name="表一" sheetId="5" r:id="rId1"/>
    <sheet name="表二" sheetId="2" r:id="rId2"/>
    <sheet name="表三" sheetId="7" r:id="rId3"/>
    <sheet name="表四" sheetId="6" r:id="rId4"/>
    <sheet name="表五" sheetId="8" r:id="rId5"/>
    <sheet name="表六" sheetId="9" r:id="rId6"/>
  </sheets>
  <definedNames>
    <definedName name="_xlnm.Print_Area" localSheetId="0">表一!$A$1:$M$74</definedName>
    <definedName name="_xlnm.Print_Titles" localSheetId="1">表二!$1:$3</definedName>
    <definedName name="_xlnm.Print_Titles" localSheetId="2">表三!$1:$4</definedName>
    <definedName name="_xlnm.Print_Titles" localSheetId="3">表四!$1:$4</definedName>
    <definedName name="_xlnm.Print_Titles" localSheetId="4">表五!$1:$5</definedName>
    <definedName name="_xlnm.Print_Titles" localSheetId="0">表一!$1:$3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lenovo</author>
  </authors>
  <commentList>
    <comment ref="O7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社会保险费收入11014+集体补助收入2557</t>
        </r>
      </text>
    </comment>
  </commentList>
</comments>
</file>

<file path=xl/sharedStrings.xml><?xml version="1.0" encoding="utf-8"?>
<sst xmlns="http://schemas.openxmlformats.org/spreadsheetml/2006/main" count="587" uniqueCount="439">
  <si>
    <r>
      <rPr>
        <b/>
        <sz val="16"/>
        <rFont val="宋体"/>
        <charset val="134"/>
      </rPr>
      <t>表一：</t>
    </r>
    <r>
      <rPr>
        <b/>
        <sz val="16"/>
        <rFont val="Times New Roman"/>
        <charset val="134"/>
      </rPr>
      <t>2025</t>
    </r>
    <r>
      <rPr>
        <b/>
        <sz val="16"/>
        <rFont val="宋体"/>
        <charset val="134"/>
      </rPr>
      <t>年鹿寨县公共财政收支决算总表</t>
    </r>
  </si>
  <si>
    <t>单位：万元</t>
  </si>
  <si>
    <t>预    算    科    目</t>
  </si>
  <si>
    <r>
      <rPr>
        <b/>
        <sz val="11"/>
        <rFont val="Times New Roman"/>
        <charset val="134"/>
      </rPr>
      <t>2024</t>
    </r>
    <r>
      <rPr>
        <b/>
        <sz val="11"/>
        <rFont val="宋体"/>
        <charset val="134"/>
      </rPr>
      <t>年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决算数</t>
    </r>
  </si>
  <si>
    <r>
      <rPr>
        <b/>
        <sz val="11"/>
        <rFont val="Times New Roman"/>
        <charset val="134"/>
      </rPr>
      <t>2025</t>
    </r>
    <r>
      <rPr>
        <b/>
        <sz val="11"/>
        <rFont val="宋体"/>
        <charset val="134"/>
      </rPr>
      <t>年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调整预算数</t>
    </r>
  </si>
  <si>
    <r>
      <rPr>
        <b/>
        <sz val="11"/>
        <rFont val="Times New Roman"/>
        <charset val="134"/>
      </rPr>
      <t>2025</t>
    </r>
    <r>
      <rPr>
        <b/>
        <sz val="11"/>
        <rFont val="宋体"/>
        <charset val="134"/>
      </rPr>
      <t>年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决算数</t>
    </r>
  </si>
  <si>
    <r>
      <rPr>
        <b/>
        <sz val="11"/>
        <rFont val="宋体"/>
        <charset val="134"/>
      </rPr>
      <t>比上年</t>
    </r>
    <r>
      <rPr>
        <b/>
        <sz val="11"/>
        <rFont val="Times New Roman"/>
        <charset val="134"/>
      </rPr>
      <t xml:space="preserve">
+</t>
    </r>
    <r>
      <rPr>
        <b/>
        <sz val="11"/>
        <rFont val="宋体"/>
        <charset val="134"/>
      </rPr>
      <t>、</t>
    </r>
    <r>
      <rPr>
        <b/>
        <sz val="11"/>
        <rFont val="Times New Roman"/>
        <charset val="134"/>
      </rPr>
      <t>- %</t>
    </r>
  </si>
  <si>
    <r>
      <rPr>
        <b/>
        <sz val="11"/>
        <rFont val="宋体"/>
        <charset val="134"/>
      </rPr>
      <t>预</t>
    </r>
    <r>
      <rPr>
        <b/>
        <sz val="11"/>
        <rFont val="Times New Roman"/>
        <charset val="134"/>
      </rPr>
      <t xml:space="preserve">    </t>
    </r>
    <r>
      <rPr>
        <b/>
        <sz val="11"/>
        <rFont val="宋体"/>
        <charset val="134"/>
      </rPr>
      <t>算</t>
    </r>
    <r>
      <rPr>
        <b/>
        <sz val="11"/>
        <rFont val="Times New Roman"/>
        <charset val="134"/>
      </rPr>
      <t xml:space="preserve">    </t>
    </r>
    <r>
      <rPr>
        <b/>
        <sz val="11"/>
        <rFont val="宋体"/>
        <charset val="134"/>
      </rPr>
      <t>科</t>
    </r>
    <r>
      <rPr>
        <b/>
        <sz val="11"/>
        <rFont val="Times New Roman"/>
        <charset val="134"/>
      </rPr>
      <t xml:space="preserve">    </t>
    </r>
    <r>
      <rPr>
        <b/>
        <sz val="11"/>
        <rFont val="宋体"/>
        <charset val="134"/>
      </rPr>
      <t>目</t>
    </r>
  </si>
  <si>
    <r>
      <rPr>
        <b/>
        <sz val="10"/>
        <rFont val="Times New Roman"/>
        <charset val="134"/>
      </rPr>
      <t xml:space="preserve"> </t>
    </r>
    <r>
      <rPr>
        <b/>
        <sz val="10"/>
        <rFont val="宋体"/>
        <charset val="134"/>
      </rPr>
      <t>一、本年收入</t>
    </r>
    <r>
      <rPr>
        <b/>
        <sz val="10"/>
        <rFont val="Times New Roman"/>
        <charset val="134"/>
      </rPr>
      <t>(</t>
    </r>
    <r>
      <rPr>
        <b/>
        <sz val="10"/>
        <rFont val="宋体"/>
        <charset val="134"/>
      </rPr>
      <t>一般公共预算收入</t>
    </r>
    <r>
      <rPr>
        <b/>
        <sz val="10"/>
        <rFont val="Times New Roman"/>
        <charset val="134"/>
      </rPr>
      <t>)</t>
    </r>
  </si>
  <si>
    <t>一、本年支出（一般公共预算支出）</t>
  </si>
  <si>
    <r>
      <rPr>
        <b/>
        <sz val="10"/>
        <rFont val="Times New Roman"/>
        <charset val="134"/>
      </rPr>
      <t xml:space="preserve"> </t>
    </r>
    <r>
      <rPr>
        <b/>
        <sz val="10"/>
        <rFont val="宋体"/>
        <charset val="134"/>
      </rPr>
      <t xml:space="preserve">二、上级补助收入              </t>
    </r>
  </si>
  <si>
    <r>
      <rPr>
        <b/>
        <sz val="11"/>
        <rFont val="宋体"/>
        <charset val="134"/>
      </rPr>
      <t>二、上解上级支出</t>
    </r>
    <r>
      <rPr>
        <b/>
        <sz val="11"/>
        <rFont val="Times New Roman"/>
        <charset val="134"/>
      </rPr>
      <t xml:space="preserve">                         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</si>
  <si>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 xml:space="preserve">（一）返还性收入              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</si>
  <si>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体制上解支出</t>
    </r>
  </si>
  <si>
    <r>
      <rPr>
        <sz val="10"/>
        <rFont val="Times New Roman"/>
        <charset val="134"/>
      </rPr>
      <t xml:space="preserve">            </t>
    </r>
    <r>
      <rPr>
        <sz val="10"/>
        <rFont val="宋体"/>
        <charset val="134"/>
      </rPr>
      <t>所得税基数返还收入</t>
    </r>
    <r>
      <rPr>
        <sz val="10"/>
        <rFont val="Times New Roman"/>
        <charset val="134"/>
      </rPr>
      <t xml:space="preserve"> 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</si>
  <si>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专项上解支出</t>
    </r>
  </si>
  <si>
    <t xml:space="preserve">     成品油税费改革税收返还收入</t>
  </si>
  <si>
    <t xml:space="preserve">     增值税税收返还收入</t>
  </si>
  <si>
    <t xml:space="preserve">     消费税税收返还收入</t>
  </si>
  <si>
    <t xml:space="preserve">     增值税“五五分享”税收返还收入</t>
  </si>
  <si>
    <t xml:space="preserve">     其他返还性收入</t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</si>
  <si>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 xml:space="preserve">（二）一般性转移支付收入              </t>
    </r>
  </si>
  <si>
    <t xml:space="preserve">     体制补助收入</t>
  </si>
  <si>
    <t xml:space="preserve">     均衡性转移支付收入</t>
  </si>
  <si>
    <r>
      <rPr>
        <b/>
        <sz val="11"/>
        <rFont val="Times New Roman"/>
        <charset val="134"/>
      </rPr>
      <t xml:space="preserve"> </t>
    </r>
    <r>
      <rPr>
        <b/>
        <sz val="11"/>
        <rFont val="宋体"/>
        <charset val="134"/>
      </rPr>
      <t>三、债券还本支出</t>
    </r>
    <r>
      <rPr>
        <b/>
        <sz val="11"/>
        <rFont val="Times New Roman"/>
        <charset val="134"/>
      </rPr>
      <t xml:space="preserve">  </t>
    </r>
  </si>
  <si>
    <t xml:space="preserve">     县级基本财力保障机制奖补资金收入    </t>
  </si>
  <si>
    <r>
      <rPr>
        <b/>
        <sz val="11"/>
        <rFont val="Times New Roman"/>
        <charset val="134"/>
      </rPr>
      <t xml:space="preserve"> </t>
    </r>
    <r>
      <rPr>
        <b/>
        <sz val="11"/>
        <rFont val="宋体"/>
        <charset val="134"/>
      </rPr>
      <t>四、安排预算稳定调节基金</t>
    </r>
  </si>
  <si>
    <t>-</t>
  </si>
  <si>
    <t xml:space="preserve">     结算补助收入</t>
  </si>
  <si>
    <r>
      <rPr>
        <b/>
        <sz val="11"/>
        <rFont val="Times New Roman"/>
        <charset val="134"/>
      </rPr>
      <t xml:space="preserve"> </t>
    </r>
    <r>
      <rPr>
        <b/>
        <sz val="11"/>
        <rFont val="宋体"/>
        <charset val="134"/>
      </rPr>
      <t>五、调出资金</t>
    </r>
  </si>
  <si>
    <t xml:space="preserve">     资源枯竭型城市转移支付补助收入</t>
  </si>
  <si>
    <r>
      <rPr>
        <b/>
        <sz val="11"/>
        <rFont val="Times New Roman"/>
        <charset val="134"/>
      </rPr>
      <t xml:space="preserve"> </t>
    </r>
    <r>
      <rPr>
        <b/>
        <sz val="11"/>
        <rFont val="宋体"/>
        <charset val="134"/>
      </rPr>
      <t>六、待偿债置换一般债券结余</t>
    </r>
  </si>
  <si>
    <t xml:space="preserve">     企业事业单位划转补助收入</t>
  </si>
  <si>
    <t xml:space="preserve">     产粮(油)大县奖励资金收入</t>
  </si>
  <si>
    <t xml:space="preserve">     重点生态功能区转移支付收入</t>
  </si>
  <si>
    <r>
      <rPr>
        <sz val="11"/>
        <rFont val="宋体"/>
        <charset val="134"/>
      </rPr>
      <t>市级承担试点县配套资金基数上解</t>
    </r>
    <r>
      <rPr>
        <sz val="11"/>
        <rFont val="Times New Roman"/>
        <charset val="134"/>
      </rPr>
      <t>2149</t>
    </r>
    <r>
      <rPr>
        <sz val="11"/>
        <rFont val="宋体"/>
        <charset val="134"/>
      </rPr>
      <t>万；其他上解</t>
    </r>
    <r>
      <rPr>
        <sz val="11"/>
        <rFont val="Times New Roman"/>
        <charset val="134"/>
      </rPr>
      <t>1897</t>
    </r>
    <r>
      <rPr>
        <sz val="11"/>
        <rFont val="宋体"/>
        <charset val="134"/>
      </rPr>
      <t>万（桂财建</t>
    </r>
    <r>
      <rPr>
        <sz val="11"/>
        <rFont val="Times New Roman"/>
        <charset val="134"/>
      </rPr>
      <t>[2010]81/256</t>
    </r>
    <r>
      <rPr>
        <sz val="11"/>
        <rFont val="宋体"/>
        <charset val="134"/>
      </rPr>
      <t>号、农村危房改造市级配套上解），农信社企业所得税专项上解</t>
    </r>
    <r>
      <rPr>
        <sz val="11"/>
        <rFont val="Times New Roman"/>
        <charset val="134"/>
      </rPr>
      <t>520</t>
    </r>
    <r>
      <rPr>
        <sz val="11"/>
        <rFont val="宋体"/>
        <charset val="134"/>
      </rPr>
      <t>万元；</t>
    </r>
  </si>
  <si>
    <t xml:space="preserve">     固定数额补助收入</t>
  </si>
  <si>
    <t xml:space="preserve">     革命老区转移支付收入</t>
  </si>
  <si>
    <t xml:space="preserve">     民族地区转移支付收入</t>
  </si>
  <si>
    <t xml:space="preserve">     边境地区转移支付收入</t>
  </si>
  <si>
    <t xml:space="preserve">     巩固脱贫攻坚成果衔接乡村振兴转移支付收入</t>
  </si>
  <si>
    <r>
      <rPr>
        <b/>
        <sz val="11"/>
        <rFont val="Times New Roman"/>
        <charset val="134"/>
      </rPr>
      <t xml:space="preserve"> </t>
    </r>
    <r>
      <rPr>
        <b/>
        <sz val="11"/>
        <rFont val="宋体"/>
        <charset val="134"/>
      </rPr>
      <t>七、年终滚存结余</t>
    </r>
    <r>
      <rPr>
        <b/>
        <sz val="11"/>
        <rFont val="Times New Roman"/>
        <charset val="134"/>
      </rPr>
      <t xml:space="preserve"> </t>
    </r>
  </si>
  <si>
    <t xml:space="preserve">     公共安全共同财政事权转移支付收入</t>
  </si>
  <si>
    <t xml:space="preserve">     教育共同财政事权转移支付收入</t>
  </si>
  <si>
    <r>
      <rPr>
        <sz val="11"/>
        <rFont val="Times New Roman"/>
        <charset val="134"/>
      </rPr>
      <t xml:space="preserve">     </t>
    </r>
    <r>
      <rPr>
        <sz val="11"/>
        <rFont val="宋体"/>
        <charset val="134"/>
      </rPr>
      <t>减</t>
    </r>
    <r>
      <rPr>
        <sz val="11"/>
        <rFont val="Times New Roman"/>
        <charset val="134"/>
      </rPr>
      <t>:</t>
    </r>
    <r>
      <rPr>
        <sz val="11"/>
        <rFont val="宋体"/>
        <charset val="134"/>
      </rPr>
      <t>结转下年的支出</t>
    </r>
    <r>
      <rPr>
        <sz val="11"/>
        <rFont val="Times New Roman"/>
        <charset val="134"/>
      </rPr>
      <t xml:space="preserve">    </t>
    </r>
  </si>
  <si>
    <t xml:space="preserve">     科学技术共同财政事权转移支付收入</t>
  </si>
  <si>
    <r>
      <rPr>
        <sz val="11"/>
        <rFont val="Times New Roman"/>
        <charset val="134"/>
      </rPr>
      <t xml:space="preserve">     </t>
    </r>
    <r>
      <rPr>
        <sz val="11"/>
        <rFont val="宋体"/>
        <charset val="134"/>
      </rPr>
      <t>净结余</t>
    </r>
  </si>
  <si>
    <t xml:space="preserve">     文化旅游体育与传媒共同财政事权转移支付收入</t>
  </si>
  <si>
    <t xml:space="preserve">     社会保障和就业共同财政事权转移支付收入</t>
  </si>
  <si>
    <t xml:space="preserve">     医疗卫生共同财政事权转移支付收入  </t>
  </si>
  <si>
    <t xml:space="preserve">     节能环保共同财政事权转移支付收入</t>
  </si>
  <si>
    <t xml:space="preserve">     农林水共同财政事权转移支付收入</t>
  </si>
  <si>
    <t xml:space="preserve">     交通运输共同财政事权转移支付收入</t>
  </si>
  <si>
    <t xml:space="preserve">     住房保障共同财政事权转移支付收入</t>
  </si>
  <si>
    <t xml:space="preserve">     粮油物资储备共同财政事权转移支付收入</t>
  </si>
  <si>
    <t xml:space="preserve">     灾害防治及应急管理共同财政事权转移支付收入  </t>
  </si>
  <si>
    <t xml:space="preserve">     其他共同财政事权转移支付收入</t>
  </si>
  <si>
    <t xml:space="preserve">     增值税留抵退税转移支付收入</t>
  </si>
  <si>
    <t xml:space="preserve">     其他退税减税降费转移支付收入</t>
  </si>
  <si>
    <t xml:space="preserve">     补充县区财力转移支付收入</t>
  </si>
  <si>
    <t xml:space="preserve">     其他一般性性转移支付收入</t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</si>
  <si>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 xml:space="preserve">（三）专项转移支付收入              </t>
    </r>
  </si>
  <si>
    <t xml:space="preserve">     一般公共服务</t>
  </si>
  <si>
    <t xml:space="preserve">     外交</t>
  </si>
  <si>
    <t xml:space="preserve">     国防</t>
  </si>
  <si>
    <t xml:space="preserve">     公共安全   </t>
  </si>
  <si>
    <t xml:space="preserve">     教育</t>
  </si>
  <si>
    <t xml:space="preserve">     科学技术   </t>
  </si>
  <si>
    <t xml:space="preserve">     文化旅游体育与传媒</t>
  </si>
  <si>
    <t xml:space="preserve">     社会保障和就业</t>
  </si>
  <si>
    <t xml:space="preserve">     卫生健康</t>
  </si>
  <si>
    <t xml:space="preserve">     节能环保</t>
  </si>
  <si>
    <t xml:space="preserve">     城乡社区</t>
  </si>
  <si>
    <t xml:space="preserve">     农林水</t>
  </si>
  <si>
    <t xml:space="preserve">     交通运输</t>
  </si>
  <si>
    <t xml:space="preserve">     资源勘探信息等</t>
  </si>
  <si>
    <t xml:space="preserve">     商业服务业等</t>
  </si>
  <si>
    <t xml:space="preserve">     金融</t>
  </si>
  <si>
    <t xml:space="preserve">     自然资源海洋气象等</t>
  </si>
  <si>
    <t xml:space="preserve">     住房保障</t>
  </si>
  <si>
    <t xml:space="preserve">     粮油物资储备</t>
  </si>
  <si>
    <t xml:space="preserve">     灾害防治及应急管理</t>
  </si>
  <si>
    <t xml:space="preserve">     其他收入</t>
  </si>
  <si>
    <t>三、债券转贷收入</t>
  </si>
  <si>
    <t>四、上年结余收入</t>
  </si>
  <si>
    <t>五、调入资金</t>
  </si>
  <si>
    <t xml:space="preserve">     调入政府性基金</t>
  </si>
  <si>
    <t xml:space="preserve">     调入国有资本经营</t>
  </si>
  <si>
    <t xml:space="preserve">     动用预算稳定调节基金</t>
  </si>
  <si>
    <t xml:space="preserve">           总计   </t>
  </si>
  <si>
    <r>
      <rPr>
        <b/>
        <sz val="11"/>
        <rFont val="Times New Roman"/>
        <charset val="134"/>
      </rPr>
      <t xml:space="preserve">          </t>
    </r>
    <r>
      <rPr>
        <b/>
        <sz val="11"/>
        <rFont val="宋体"/>
        <charset val="134"/>
      </rPr>
      <t>总计</t>
    </r>
    <r>
      <rPr>
        <b/>
        <sz val="11"/>
        <rFont val="Times New Roman"/>
        <charset val="134"/>
      </rPr>
      <t xml:space="preserve">   </t>
    </r>
  </si>
  <si>
    <t>其中：当年财政总收入</t>
  </si>
  <si>
    <t>其中：当年财政总支出</t>
  </si>
  <si>
    <r>
      <rPr>
        <b/>
        <sz val="11"/>
        <rFont val="宋体"/>
        <charset val="134"/>
      </rPr>
      <t>表二：</t>
    </r>
    <r>
      <rPr>
        <b/>
        <sz val="11"/>
        <rFont val="Times New Roman"/>
        <charset val="134"/>
      </rPr>
      <t>2024</t>
    </r>
    <r>
      <rPr>
        <b/>
        <sz val="11"/>
        <rFont val="宋体"/>
        <charset val="134"/>
      </rPr>
      <t>年鹿寨县一般公共预算收入决算明细表</t>
    </r>
  </si>
  <si>
    <r>
      <rPr>
        <b/>
        <sz val="11"/>
        <rFont val="Times New Roman"/>
        <charset val="134"/>
      </rPr>
      <t>2025</t>
    </r>
    <r>
      <rPr>
        <b/>
        <sz val="11"/>
        <rFont val="宋体"/>
        <charset val="134"/>
      </rPr>
      <t>年调整预算数</t>
    </r>
  </si>
  <si>
    <t>一、税收收入</t>
  </si>
  <si>
    <t>二、非税收入</t>
  </si>
  <si>
    <r>
      <rPr>
        <sz val="11"/>
        <rFont val="Times New Roman"/>
        <charset val="134"/>
      </rPr>
      <t xml:space="preserve"> 1</t>
    </r>
    <r>
      <rPr>
        <sz val="11"/>
        <rFont val="宋体"/>
        <charset val="134"/>
      </rPr>
      <t>、增值税</t>
    </r>
  </si>
  <si>
    <r>
      <rPr>
        <sz val="11"/>
        <rFont val="Times New Roman"/>
        <charset val="134"/>
      </rPr>
      <t xml:space="preserve"> 1</t>
    </r>
    <r>
      <rPr>
        <sz val="11"/>
        <rFont val="宋体"/>
        <charset val="134"/>
      </rPr>
      <t>、专项收入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</si>
  <si>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国有企业增值税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</si>
  <si>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教育费附加收入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</si>
  <si>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集体企业增值税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</si>
  <si>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地方教育附加收入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</si>
  <si>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股份制企业增值税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</si>
  <si>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残疾人就业保障金收入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</si>
  <si>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联营企业增值税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</si>
  <si>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森林植被恢复费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</si>
  <si>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港澳台和外商投资企业增值税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</si>
  <si>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水利建设专项收入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</si>
  <si>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私营企业增值税</t>
    </r>
  </si>
  <si>
    <r>
      <rPr>
        <sz val="11"/>
        <rFont val="Times New Roman"/>
        <charset val="134"/>
      </rPr>
      <t xml:space="preserve"> 2</t>
    </r>
    <r>
      <rPr>
        <sz val="11"/>
        <rFont val="宋体"/>
        <charset val="134"/>
      </rPr>
      <t>、行政事业性收费收入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</si>
  <si>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其他增值税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</si>
  <si>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公安行政事业性收费收入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</si>
  <si>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增值税税款滞纳金、罚款收入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</si>
  <si>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财政行政事业性收费收入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</si>
  <si>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资源综合利用增值税退税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</si>
  <si>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人防办行政事业性收费收入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</si>
  <si>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增值税留抵退税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</si>
  <si>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教育行政事业性收费收入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</si>
  <si>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增值税留抵退税省级以下调库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</si>
  <si>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自然资源行政事业性收费收入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</si>
  <si>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小微企业原政策增值税留抵退税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</si>
  <si>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建设行政事业性收费收入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</si>
  <si>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小微企业新增政策增值税留抵退税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</si>
  <si>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交通运输行政事业性收费收入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</si>
  <si>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其他企业原政策增值税留抵退税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</si>
  <si>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农业农村行政事业性收费收入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</si>
  <si>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其他企业新增政策增值税留抵退税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</si>
  <si>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水利行政事业性收费收入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</si>
  <si>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免抵调增增值税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</si>
  <si>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卫生健康行政事业性收费收入</t>
    </r>
  </si>
  <si>
    <r>
      <rPr>
        <sz val="11"/>
        <rFont val="Times New Roman"/>
        <charset val="134"/>
      </rPr>
      <t xml:space="preserve"> 2</t>
    </r>
    <r>
      <rPr>
        <sz val="11"/>
        <rFont val="宋体"/>
        <charset val="134"/>
      </rPr>
      <t>、企业所得税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</si>
  <si>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民政行政事业性收费收入</t>
    </r>
  </si>
  <si>
    <r>
      <rPr>
        <sz val="11"/>
        <rFont val="Times New Roman"/>
        <charset val="134"/>
      </rPr>
      <t xml:space="preserve"> 3</t>
    </r>
    <r>
      <rPr>
        <sz val="11"/>
        <rFont val="宋体"/>
        <charset val="134"/>
      </rPr>
      <t>、个人所得税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</si>
  <si>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人力资源和社会保障行政事业性收费收入</t>
    </r>
  </si>
  <si>
    <r>
      <rPr>
        <sz val="11"/>
        <rFont val="Times New Roman"/>
        <charset val="134"/>
      </rPr>
      <t xml:space="preserve"> 4</t>
    </r>
    <r>
      <rPr>
        <sz val="11"/>
        <rFont val="宋体"/>
        <charset val="134"/>
      </rPr>
      <t>、资源税</t>
    </r>
  </si>
  <si>
    <r>
      <rPr>
        <sz val="11"/>
        <rFont val="Times New Roman"/>
        <charset val="134"/>
      </rPr>
      <t xml:space="preserve"> 3</t>
    </r>
    <r>
      <rPr>
        <sz val="11"/>
        <rFont val="宋体"/>
        <charset val="134"/>
      </rPr>
      <t>、罚没收入</t>
    </r>
  </si>
  <si>
    <r>
      <rPr>
        <sz val="11"/>
        <rFont val="Times New Roman"/>
        <charset val="134"/>
      </rPr>
      <t xml:space="preserve"> 5</t>
    </r>
    <r>
      <rPr>
        <sz val="11"/>
        <rFont val="宋体"/>
        <charset val="134"/>
      </rPr>
      <t>、城市维护建设税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</si>
  <si>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公安罚没收入</t>
    </r>
  </si>
  <si>
    <r>
      <rPr>
        <sz val="11"/>
        <rFont val="Times New Roman"/>
        <charset val="134"/>
      </rPr>
      <t xml:space="preserve"> 6</t>
    </r>
    <r>
      <rPr>
        <sz val="11"/>
        <rFont val="宋体"/>
        <charset val="134"/>
      </rPr>
      <t>、房产税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</si>
  <si>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卫生罚没收入</t>
    </r>
  </si>
  <si>
    <r>
      <rPr>
        <sz val="11"/>
        <rFont val="Times New Roman"/>
        <charset val="134"/>
      </rPr>
      <t xml:space="preserve"> 7</t>
    </r>
    <r>
      <rPr>
        <sz val="11"/>
        <rFont val="宋体"/>
        <charset val="134"/>
      </rPr>
      <t>、印花税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</si>
  <si>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自然资源罚没收入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</si>
  <si>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其他印花税</t>
    </r>
    <r>
      <rPr>
        <sz val="11"/>
        <rFont val="Times New Roman"/>
        <charset val="134"/>
      </rPr>
      <t xml:space="preserve"> 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</si>
  <si>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交通罚没收入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</si>
  <si>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印花税税款滞纳金、罚款收入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</si>
  <si>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渔政罚没收入</t>
    </r>
  </si>
  <si>
    <r>
      <rPr>
        <sz val="11"/>
        <rFont val="Times New Roman"/>
        <charset val="134"/>
      </rPr>
      <t xml:space="preserve"> 8</t>
    </r>
    <r>
      <rPr>
        <sz val="11"/>
        <rFont val="宋体"/>
        <charset val="134"/>
      </rPr>
      <t>、城镇土地使用税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</si>
  <si>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市场监管罚没收入</t>
    </r>
  </si>
  <si>
    <r>
      <rPr>
        <sz val="11"/>
        <rFont val="Times New Roman"/>
        <charset val="134"/>
      </rPr>
      <t xml:space="preserve"> 9</t>
    </r>
    <r>
      <rPr>
        <sz val="11"/>
        <rFont val="宋体"/>
        <charset val="134"/>
      </rPr>
      <t>、土地增值税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</si>
  <si>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水利罚没收入</t>
    </r>
  </si>
  <si>
    <r>
      <rPr>
        <sz val="11"/>
        <rFont val="Times New Roman"/>
        <charset val="134"/>
      </rPr>
      <t xml:space="preserve"> 10</t>
    </r>
    <r>
      <rPr>
        <sz val="11"/>
        <rFont val="宋体"/>
        <charset val="134"/>
      </rPr>
      <t>、车船税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</si>
  <si>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监察罚没收入</t>
    </r>
  </si>
  <si>
    <r>
      <rPr>
        <sz val="11"/>
        <rFont val="Times New Roman"/>
        <charset val="134"/>
      </rPr>
      <t xml:space="preserve"> 11</t>
    </r>
    <r>
      <rPr>
        <sz val="11"/>
        <rFont val="宋体"/>
        <charset val="134"/>
      </rPr>
      <t>、耕地占用税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</si>
  <si>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应急管理罚没收入</t>
    </r>
  </si>
  <si>
    <r>
      <rPr>
        <sz val="11"/>
        <rFont val="Times New Roman"/>
        <charset val="134"/>
      </rPr>
      <t xml:space="preserve"> 12</t>
    </r>
    <r>
      <rPr>
        <sz val="11"/>
        <rFont val="宋体"/>
        <charset val="134"/>
      </rPr>
      <t>、契税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</si>
  <si>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烟草罚没收入</t>
    </r>
  </si>
  <si>
    <r>
      <rPr>
        <sz val="11"/>
        <rFont val="Times New Roman"/>
        <charset val="134"/>
      </rPr>
      <t xml:space="preserve"> 13</t>
    </r>
    <r>
      <rPr>
        <sz val="11"/>
        <rFont val="宋体"/>
        <charset val="134"/>
      </rPr>
      <t>、环境保护税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</si>
  <si>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其他一般罚没收入</t>
    </r>
  </si>
  <si>
    <r>
      <rPr>
        <sz val="11"/>
        <rFont val="Times New Roman"/>
        <charset val="134"/>
      </rPr>
      <t xml:space="preserve"> 14</t>
    </r>
    <r>
      <rPr>
        <sz val="11"/>
        <rFont val="宋体"/>
        <charset val="134"/>
      </rPr>
      <t>、其他税收收入</t>
    </r>
  </si>
  <si>
    <r>
      <rPr>
        <sz val="11"/>
        <rFont val="Times New Roman"/>
        <charset val="134"/>
      </rPr>
      <t xml:space="preserve"> 4</t>
    </r>
    <r>
      <rPr>
        <sz val="11"/>
        <rFont val="宋体"/>
        <charset val="134"/>
      </rPr>
      <t>、国有资源（资产）有偿使用收入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</si>
  <si>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利息收入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</si>
  <si>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非经营性国有资产收入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</si>
  <si>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矿产资源专项收入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</si>
  <si>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农村集体经营性建设用地土地增值收益调节金收入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</si>
  <si>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水资源费收入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</si>
  <si>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其他国有资源（资产）有偿使用收入</t>
    </r>
  </si>
  <si>
    <r>
      <rPr>
        <sz val="11"/>
        <rFont val="Times New Roman"/>
        <charset val="134"/>
      </rPr>
      <t xml:space="preserve"> 5</t>
    </r>
    <r>
      <rPr>
        <sz val="11"/>
        <rFont val="宋体"/>
        <charset val="134"/>
      </rPr>
      <t>、政府住房基金收入</t>
    </r>
  </si>
  <si>
    <r>
      <rPr>
        <sz val="11"/>
        <rFont val="Times New Roman"/>
        <charset val="134"/>
      </rPr>
      <t xml:space="preserve"> 6</t>
    </r>
    <r>
      <rPr>
        <sz val="11"/>
        <rFont val="宋体"/>
        <charset val="134"/>
      </rPr>
      <t>、生态环境损害赔偿资金</t>
    </r>
  </si>
  <si>
    <t>本年一般公共预算收入合计</t>
  </si>
  <si>
    <r>
      <rPr>
        <b/>
        <sz val="10"/>
        <rFont val="宋体"/>
        <charset val="134"/>
      </rPr>
      <t>表三：</t>
    </r>
    <r>
      <rPr>
        <b/>
        <sz val="10"/>
        <rFont val="Times New Roman"/>
        <charset val="134"/>
      </rPr>
      <t>2025</t>
    </r>
    <r>
      <rPr>
        <b/>
        <sz val="10"/>
        <rFont val="宋体"/>
        <charset val="134"/>
      </rPr>
      <t>年鹿寨县一般公共支出决算明细表</t>
    </r>
  </si>
  <si>
    <t>金额单位：万元</t>
  </si>
  <si>
    <r>
      <rPr>
        <b/>
        <sz val="10"/>
        <rFont val="宋体"/>
        <charset val="134"/>
      </rPr>
      <t>项</t>
    </r>
    <r>
      <rPr>
        <b/>
        <sz val="10"/>
        <rFont val="Times New Roman"/>
        <charset val="134"/>
      </rPr>
      <t xml:space="preserve">                 </t>
    </r>
    <r>
      <rPr>
        <b/>
        <sz val="10"/>
        <rFont val="宋体"/>
        <charset val="134"/>
      </rPr>
      <t>目</t>
    </r>
  </si>
  <si>
    <r>
      <rPr>
        <b/>
        <sz val="10"/>
        <rFont val="Times New Roman"/>
        <charset val="134"/>
      </rPr>
      <t>2024</t>
    </r>
    <r>
      <rPr>
        <b/>
        <sz val="10"/>
        <rFont val="宋体"/>
        <charset val="134"/>
      </rPr>
      <t>年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决算数</t>
    </r>
  </si>
  <si>
    <r>
      <rPr>
        <b/>
        <sz val="10"/>
        <rFont val="Times New Roman"/>
        <charset val="134"/>
      </rPr>
      <t>2025</t>
    </r>
    <r>
      <rPr>
        <b/>
        <sz val="10"/>
        <rFont val="宋体"/>
        <charset val="134"/>
      </rPr>
      <t>年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年</t>
    </r>
    <r>
      <rPr>
        <b/>
        <sz val="10"/>
        <rFont val="Times New Roman"/>
        <charset val="134"/>
      </rPr>
      <t xml:space="preserve">  </t>
    </r>
    <r>
      <rPr>
        <b/>
        <sz val="10"/>
        <rFont val="宋体"/>
        <charset val="134"/>
      </rPr>
      <t>初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预算数</t>
    </r>
  </si>
  <si>
    <r>
      <rPr>
        <b/>
        <sz val="10"/>
        <rFont val="Times New Roman"/>
        <charset val="134"/>
      </rPr>
      <t>2025</t>
    </r>
    <r>
      <rPr>
        <b/>
        <sz val="10"/>
        <rFont val="宋体"/>
        <charset val="134"/>
      </rPr>
      <t>年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调</t>
    </r>
    <r>
      <rPr>
        <b/>
        <sz val="10"/>
        <rFont val="Times New Roman"/>
        <charset val="134"/>
      </rPr>
      <t xml:space="preserve">  </t>
    </r>
    <r>
      <rPr>
        <b/>
        <sz val="10"/>
        <rFont val="宋体"/>
        <charset val="134"/>
      </rPr>
      <t>整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预算数</t>
    </r>
  </si>
  <si>
    <r>
      <rPr>
        <b/>
        <sz val="10"/>
        <rFont val="Times New Roman"/>
        <charset val="134"/>
      </rPr>
      <t>2025</t>
    </r>
    <r>
      <rPr>
        <b/>
        <sz val="10"/>
        <rFont val="宋体"/>
        <charset val="134"/>
      </rPr>
      <t>年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决算数</t>
    </r>
  </si>
  <si>
    <r>
      <rPr>
        <b/>
        <sz val="10"/>
        <rFont val="宋体"/>
        <charset val="134"/>
      </rPr>
      <t>完成年度预算（</t>
    </r>
    <r>
      <rPr>
        <b/>
        <sz val="10"/>
        <rFont val="Times New Roman"/>
        <charset val="134"/>
      </rPr>
      <t>%</t>
    </r>
    <r>
      <rPr>
        <b/>
        <sz val="10"/>
        <rFont val="宋体"/>
        <charset val="134"/>
      </rPr>
      <t>）</t>
    </r>
  </si>
  <si>
    <r>
      <rPr>
        <b/>
        <sz val="10"/>
        <rFont val="宋体"/>
        <charset val="134"/>
      </rPr>
      <t>比上年增、减（</t>
    </r>
    <r>
      <rPr>
        <b/>
        <sz val="10"/>
        <rFont val="Times New Roman"/>
        <charset val="134"/>
      </rPr>
      <t>%</t>
    </r>
    <r>
      <rPr>
        <b/>
        <sz val="10"/>
        <rFont val="宋体"/>
        <charset val="134"/>
      </rPr>
      <t>）</t>
    </r>
  </si>
  <si>
    <t>一、一般公共服务支出</t>
  </si>
  <si>
    <t>八、卫生健康支出</t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</si>
  <si>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人大事务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</si>
  <si>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卫生健康管理事务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</si>
  <si>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政协事务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</si>
  <si>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公立医院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</si>
  <si>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政府办公厅（室）及相关机构事务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</si>
  <si>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基层医疗卫生机构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</si>
  <si>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发展与改革事务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</si>
  <si>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公共卫生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</si>
  <si>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统计信息事务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</si>
  <si>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中医药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</si>
  <si>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财政事务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</si>
  <si>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计划生育事务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</si>
  <si>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税收事务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</si>
  <si>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行政事业单位医疗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</si>
  <si>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审计事务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</si>
  <si>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财政对基本医疗保险基金的补助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</si>
  <si>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纪检监察事务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</si>
  <si>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医疗救助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</si>
  <si>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民族事务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</si>
  <si>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优抚对象医疗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</si>
  <si>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港澳台事务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</si>
  <si>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医疗保障管理事务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</si>
  <si>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档案事务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</si>
  <si>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托育服务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</si>
  <si>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民主党派及工商联事务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</si>
  <si>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疾病预防控制事务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</si>
  <si>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群众团体事务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</si>
  <si>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其他医疗卫生支出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</si>
  <si>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党委办公厅（室）及相关机构事务</t>
    </r>
  </si>
  <si>
    <t>九、节能环保支出</t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</si>
  <si>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组织事务</t>
    </r>
  </si>
  <si>
    <r>
      <rPr>
        <sz val="10"/>
        <color indexed="8"/>
        <rFont val="Times New Roman"/>
        <charset val="134"/>
      </rPr>
      <t xml:space="preserve">  </t>
    </r>
    <r>
      <rPr>
        <sz val="10"/>
        <color indexed="8"/>
        <rFont val="宋体"/>
        <charset val="134"/>
      </rPr>
      <t>环境保护管理事务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</si>
  <si>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宣传事务</t>
    </r>
  </si>
  <si>
    <r>
      <rPr>
        <sz val="10"/>
        <color indexed="8"/>
        <rFont val="Times New Roman"/>
        <charset val="134"/>
      </rPr>
      <t xml:space="preserve">  </t>
    </r>
    <r>
      <rPr>
        <sz val="10"/>
        <color indexed="8"/>
        <rFont val="宋体"/>
        <charset val="134"/>
      </rPr>
      <t>污染防治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</si>
  <si>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统战事务</t>
    </r>
  </si>
  <si>
    <r>
      <rPr>
        <sz val="10"/>
        <color indexed="8"/>
        <rFont val="Times New Roman"/>
        <charset val="134"/>
      </rPr>
      <t xml:space="preserve">  </t>
    </r>
    <r>
      <rPr>
        <sz val="10"/>
        <color indexed="8"/>
        <rFont val="宋体"/>
        <charset val="134"/>
      </rPr>
      <t>自然生态保护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</si>
  <si>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其他共产党事务支出</t>
    </r>
  </si>
  <si>
    <r>
      <rPr>
        <sz val="10"/>
        <color indexed="8"/>
        <rFont val="Times New Roman"/>
        <charset val="134"/>
      </rPr>
      <t xml:space="preserve">  </t>
    </r>
    <r>
      <rPr>
        <sz val="10"/>
        <color indexed="8"/>
        <rFont val="宋体"/>
        <charset val="134"/>
      </rPr>
      <t>森林保护修复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</si>
  <si>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市场监督管理事务</t>
    </r>
  </si>
  <si>
    <r>
      <rPr>
        <sz val="10"/>
        <color indexed="8"/>
        <rFont val="Times New Roman"/>
        <charset val="134"/>
      </rPr>
      <t xml:space="preserve">  </t>
    </r>
    <r>
      <rPr>
        <sz val="10"/>
        <color indexed="8"/>
        <rFont val="宋体"/>
        <charset val="134"/>
      </rPr>
      <t>天然林保护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</si>
  <si>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社会工作事务</t>
    </r>
  </si>
  <si>
    <r>
      <rPr>
        <sz val="10"/>
        <color indexed="8"/>
        <rFont val="Times New Roman"/>
        <charset val="134"/>
      </rPr>
      <t xml:space="preserve">  </t>
    </r>
    <r>
      <rPr>
        <sz val="10"/>
        <color indexed="8"/>
        <rFont val="宋体"/>
        <charset val="134"/>
      </rPr>
      <t>能源节约利用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</si>
  <si>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信访事务</t>
    </r>
  </si>
  <si>
    <r>
      <rPr>
        <sz val="10"/>
        <color indexed="8"/>
        <rFont val="Times New Roman"/>
        <charset val="134"/>
      </rPr>
      <t xml:space="preserve">  </t>
    </r>
    <r>
      <rPr>
        <sz val="10"/>
        <color indexed="8"/>
        <rFont val="宋体"/>
        <charset val="134"/>
      </rPr>
      <t>其他节能环保支出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</si>
  <si>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其他一般公共服务支出</t>
    </r>
  </si>
  <si>
    <t>十、城乡社区支出</t>
  </si>
  <si>
    <t>二、国防支出</t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</si>
  <si>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城乡社区管理事务</t>
    </r>
  </si>
  <si>
    <t>三、公共安全支出</t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</si>
  <si>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城乡社区公共设施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</si>
  <si>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武装警察部队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</si>
  <si>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城乡社区环境卫生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</si>
  <si>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公安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</si>
  <si>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其他城乡社区事务支出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</si>
  <si>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国家安全</t>
    </r>
  </si>
  <si>
    <t>十一、农林水支出</t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</si>
  <si>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检察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</si>
  <si>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农业农村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</si>
  <si>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法院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</si>
  <si>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林业和草原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</si>
  <si>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司法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</si>
  <si>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水利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</si>
  <si>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强制隔离戒毒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</si>
  <si>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巩固脱贫衔接乡村振兴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</si>
  <si>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其他公安安全支出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</si>
  <si>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农村综合改革</t>
    </r>
  </si>
  <si>
    <t>四、教育支出</t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</si>
  <si>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普惠金融发展支出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</si>
  <si>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教育管理事务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</si>
  <si>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目标价格补贴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</si>
  <si>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普通教育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</si>
  <si>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其他农林水事务支出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</si>
  <si>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职业教育</t>
    </r>
  </si>
  <si>
    <t>十二、交通运输支出</t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</si>
  <si>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特殊教育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</si>
  <si>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公路水路运输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</si>
  <si>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进修及培训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</si>
  <si>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车辆购置税支出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</si>
  <si>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教育费附加安排的支出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</si>
  <si>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其他交通运输支出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</si>
  <si>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其他教育支出</t>
    </r>
  </si>
  <si>
    <t>十三、资源勘探工业信息等支出</t>
  </si>
  <si>
    <t>五、科学技术支出</t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</si>
  <si>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制造业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</si>
  <si>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科学技术管理事务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</si>
  <si>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支持中小企业发展和管理支出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</si>
  <si>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应用研究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</si>
  <si>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其他资源勘探电力信息等事务支出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</si>
  <si>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技术研究与开发</t>
    </r>
  </si>
  <si>
    <t>十四、商业服务业等支出</t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</si>
  <si>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科学技术普及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</si>
  <si>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商业流通事务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</si>
  <si>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其他科学技术支出</t>
    </r>
  </si>
  <si>
    <t>十五、金融支出</t>
  </si>
  <si>
    <t>六、文化旅游体育与传媒支出</t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</si>
  <si>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金融发展支出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</si>
  <si>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文化和旅游</t>
    </r>
  </si>
  <si>
    <t xml:space="preserve">  金融部门行政支出</t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</si>
  <si>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文物</t>
    </r>
  </si>
  <si>
    <t>十六、自然资源海洋气象等支出</t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</si>
  <si>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体育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</si>
  <si>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自然资源事务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</si>
  <si>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新闻出版电影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</si>
  <si>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气象事务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</si>
  <si>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广播电视</t>
    </r>
  </si>
  <si>
    <t>十七、住房保障支出</t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</si>
  <si>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其他文化体育与传媒支出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</si>
  <si>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保障性安居工程支出</t>
    </r>
  </si>
  <si>
    <t>七、社会保障和就业支出</t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</si>
  <si>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住房改革支出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</si>
  <si>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人力资源和社会保障管理事务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</si>
  <si>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城乡社区住宅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</si>
  <si>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民政管理事务</t>
    </r>
  </si>
  <si>
    <t>十八、粮油物资储备支出</t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</si>
  <si>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行政事业单位养老支出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</si>
  <si>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粮油物资事务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</si>
  <si>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企业改革补助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</si>
  <si>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粮油储备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</si>
  <si>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就业补助</t>
    </r>
  </si>
  <si>
    <t>十九、灾害防治及应急管理支出</t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</si>
  <si>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抚恤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</si>
  <si>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应急管理事务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</si>
  <si>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退役安置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</si>
  <si>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消防救援事务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</si>
  <si>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社会福利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</si>
  <si>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地震事务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</si>
  <si>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残疾人事业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</si>
  <si>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自然灾害防治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</si>
  <si>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红十字事业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</si>
  <si>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自然灾害救灾及恢复重建支出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</si>
  <si>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最低生活保障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</si>
  <si>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其他灾害防治及应急管理支出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</si>
  <si>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临时救助</t>
    </r>
  </si>
  <si>
    <t>二十、预备费</t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</si>
  <si>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特困人员救助供养</t>
    </r>
  </si>
  <si>
    <t>二十一、国债还本付息支出</t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</si>
  <si>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其他生活救助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</si>
  <si>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地方政府一般债务付息支出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</si>
  <si>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财政对基本养老保险基金的补助</t>
    </r>
  </si>
  <si>
    <t>二十二、债务发行费用支出</t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</si>
  <si>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退役军人管理事务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</si>
  <si>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地方政府一般债务发行费用支出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</si>
  <si>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财政代缴社会保险费支出</t>
    </r>
  </si>
  <si>
    <t>二十三、其他支出</t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</si>
  <si>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其他社会保障和就业支出</t>
    </r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</si>
  <si>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其他支出</t>
    </r>
  </si>
  <si>
    <t>本年支出合计</t>
  </si>
  <si>
    <r>
      <rPr>
        <b/>
        <sz val="16"/>
        <rFont val="宋体"/>
        <charset val="134"/>
      </rPr>
      <t>表四：</t>
    </r>
    <r>
      <rPr>
        <b/>
        <sz val="16"/>
        <rFont val="Times New Roman"/>
        <charset val="134"/>
      </rPr>
      <t>2025</t>
    </r>
    <r>
      <rPr>
        <b/>
        <sz val="16"/>
        <rFont val="宋体"/>
        <charset val="134"/>
      </rPr>
      <t>年鹿寨县政府性基金收支决算总表</t>
    </r>
  </si>
  <si>
    <r>
      <rPr>
        <b/>
        <sz val="11"/>
        <rFont val="Times New Roman"/>
        <charset val="134"/>
      </rPr>
      <t>2015</t>
    </r>
    <r>
      <rPr>
        <b/>
        <sz val="11"/>
        <rFont val="宋体"/>
        <charset val="134"/>
      </rPr>
      <t>年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调</t>
    </r>
    <r>
      <rPr>
        <b/>
        <sz val="11"/>
        <rFont val="Times New Roman"/>
        <charset val="134"/>
      </rPr>
      <t xml:space="preserve">  </t>
    </r>
    <r>
      <rPr>
        <b/>
        <sz val="11"/>
        <rFont val="宋体"/>
        <charset val="134"/>
      </rPr>
      <t>整
预算数</t>
    </r>
  </si>
  <si>
    <r>
      <rPr>
        <b/>
        <sz val="11"/>
        <rFont val="宋体"/>
        <charset val="134"/>
      </rPr>
      <t xml:space="preserve">比上年
</t>
    </r>
    <r>
      <rPr>
        <b/>
        <sz val="11"/>
        <rFont val="Times New Roman"/>
        <charset val="134"/>
      </rPr>
      <t>+</t>
    </r>
    <r>
      <rPr>
        <b/>
        <sz val="11"/>
        <rFont val="宋体"/>
        <charset val="134"/>
      </rPr>
      <t>、</t>
    </r>
    <r>
      <rPr>
        <b/>
        <sz val="11"/>
        <rFont val="Times New Roman"/>
        <charset val="134"/>
      </rPr>
      <t>- %</t>
    </r>
  </si>
  <si>
    <r>
      <rPr>
        <b/>
        <sz val="11"/>
        <rFont val="Times New Roman"/>
        <charset val="134"/>
      </rPr>
      <t>2021</t>
    </r>
    <r>
      <rPr>
        <b/>
        <sz val="11"/>
        <rFont val="宋体"/>
        <charset val="134"/>
      </rPr>
      <t>年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年初预算数</t>
    </r>
  </si>
  <si>
    <t>一、本年基金收入</t>
  </si>
  <si>
    <t>一、本年支出</t>
  </si>
  <si>
    <t>（一）国有土地收益基金收入</t>
  </si>
  <si>
    <t>（一）文化体育与传媒</t>
  </si>
  <si>
    <t>（二）农业土地开发资金收入</t>
  </si>
  <si>
    <r>
      <rPr>
        <sz val="11"/>
        <rFont val="Times New Roman"/>
        <charset val="134"/>
      </rPr>
      <t xml:space="preserve">    </t>
    </r>
    <r>
      <rPr>
        <sz val="11"/>
        <rFont val="宋体"/>
        <charset val="134"/>
      </rPr>
      <t>国家电影事业发展专项资金支出</t>
    </r>
  </si>
  <si>
    <t>（三）国有土地使用权出让金收入</t>
  </si>
  <si>
    <r>
      <rPr>
        <sz val="11"/>
        <rFont val="Times New Roman"/>
        <charset val="134"/>
      </rPr>
      <t xml:space="preserve">    </t>
    </r>
    <r>
      <rPr>
        <sz val="11"/>
        <rFont val="宋体"/>
        <charset val="134"/>
      </rPr>
      <t>旅游发展基金支出</t>
    </r>
  </si>
  <si>
    <t>（四）城市基础设施配套费收入</t>
  </si>
  <si>
    <t>（二）社会保障和就业</t>
  </si>
  <si>
    <t>（五）污水处理费收入</t>
  </si>
  <si>
    <r>
      <rPr>
        <sz val="11"/>
        <rFont val="Times New Roman"/>
        <charset val="134"/>
      </rPr>
      <t xml:space="preserve">   </t>
    </r>
    <r>
      <rPr>
        <sz val="11"/>
        <rFont val="宋体"/>
        <charset val="134"/>
      </rPr>
      <t>大中型水库移民后期扶持基金支出</t>
    </r>
  </si>
  <si>
    <t>（六）其他政府性基金收入</t>
  </si>
  <si>
    <r>
      <rPr>
        <sz val="11"/>
        <rFont val="Times New Roman"/>
        <charset val="134"/>
      </rPr>
      <t xml:space="preserve">   </t>
    </r>
    <r>
      <rPr>
        <sz val="11"/>
        <rFont val="宋体"/>
        <charset val="134"/>
      </rPr>
      <t>小型水库移民扶助基金支出</t>
    </r>
  </si>
  <si>
    <t>二、专项债券对应项目专项收入</t>
  </si>
  <si>
    <t>（三）城乡社区</t>
  </si>
  <si>
    <t>（一）国有土地使用权出让金专项债务对应项目专项收入</t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</si>
  <si>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国有土地使用权出让收入安排的支出</t>
    </r>
  </si>
  <si>
    <t>（二）其他政府性基金专项债务对应项目专项收入</t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</si>
  <si>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农业土地开发资金安排的支出</t>
    </r>
  </si>
  <si>
    <t>三、转移性收入</t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</si>
  <si>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城市基础设施配套费安排的支出</t>
    </r>
  </si>
  <si>
    <r>
      <rPr>
        <sz val="11"/>
        <rFont val="Times New Roman"/>
        <charset val="134"/>
      </rPr>
      <t xml:space="preserve">    </t>
    </r>
    <r>
      <rPr>
        <sz val="11"/>
        <rFont val="宋体"/>
        <charset val="134"/>
      </rPr>
      <t>文化旅游体育与传媒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</si>
  <si>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污水处理费安排的支出</t>
    </r>
  </si>
  <si>
    <r>
      <rPr>
        <sz val="11"/>
        <rFont val="Times New Roman"/>
        <charset val="134"/>
      </rPr>
      <t xml:space="preserve">    </t>
    </r>
    <r>
      <rPr>
        <sz val="11"/>
        <rFont val="宋体"/>
        <charset val="134"/>
      </rPr>
      <t>社会保障和就业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</si>
  <si>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超长期特别国债安排的支出</t>
    </r>
  </si>
  <si>
    <r>
      <rPr>
        <sz val="11"/>
        <rFont val="Times New Roman"/>
        <charset val="134"/>
      </rPr>
      <t xml:space="preserve">    </t>
    </r>
    <r>
      <rPr>
        <sz val="11"/>
        <rFont val="宋体"/>
        <charset val="134"/>
      </rPr>
      <t>城乡社区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</si>
  <si>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国有土地使用权出让收入对应专项债务收入安排的支出</t>
    </r>
    <r>
      <rPr>
        <sz val="11"/>
        <rFont val="Times New Roman"/>
        <charset val="134"/>
      </rPr>
      <t xml:space="preserve">  </t>
    </r>
  </si>
  <si>
    <r>
      <rPr>
        <sz val="11"/>
        <rFont val="Times New Roman"/>
        <charset val="134"/>
      </rPr>
      <t xml:space="preserve">    </t>
    </r>
    <r>
      <rPr>
        <sz val="11"/>
        <rFont val="宋体"/>
        <charset val="134"/>
      </rPr>
      <t>农林水</t>
    </r>
  </si>
  <si>
    <t>（四）农林水事务</t>
  </si>
  <si>
    <r>
      <rPr>
        <sz val="11"/>
        <rFont val="Times New Roman"/>
        <charset val="134"/>
      </rPr>
      <t xml:space="preserve">    </t>
    </r>
    <r>
      <rPr>
        <sz val="11"/>
        <rFont val="宋体"/>
        <charset val="134"/>
      </rPr>
      <t>超长期特别国债转移支付收入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</si>
  <si>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大中型水库库区基金相关支出</t>
    </r>
  </si>
  <si>
    <r>
      <rPr>
        <sz val="11"/>
        <rFont val="Times New Roman"/>
        <charset val="134"/>
      </rPr>
      <t xml:space="preserve">    </t>
    </r>
    <r>
      <rPr>
        <sz val="11"/>
        <rFont val="宋体"/>
        <charset val="134"/>
      </rPr>
      <t>其他收入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</si>
  <si>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国家重大水利工程建设基金及对应专项债务收入安排的支出</t>
    </r>
  </si>
  <si>
    <t>（五）资源勘探工业信息等支出</t>
  </si>
  <si>
    <t>（六）其他支出</t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</si>
  <si>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其他政府性基金及对应专项债务收入安排的支出</t>
    </r>
  </si>
  <si>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彩票公益金安排的支出</t>
    </r>
  </si>
  <si>
    <t>（七）债务付息支出</t>
  </si>
  <si>
    <t>六、债务转贷收入</t>
  </si>
  <si>
    <t>（八）债务发行费用支出</t>
  </si>
  <si>
    <t>二、调出资金</t>
  </si>
  <si>
    <t>三、上解上级支出</t>
  </si>
  <si>
    <t>三、债务还本支出</t>
  </si>
  <si>
    <t>四、年终结余</t>
  </si>
  <si>
    <t>收入总计</t>
  </si>
  <si>
    <t>支出总计</t>
  </si>
  <si>
    <t>其中：当年基金总收入</t>
  </si>
  <si>
    <t>其中：当年基金总支出</t>
  </si>
  <si>
    <t>表五：2025年度鹿寨县国有资本经营收支决算表</t>
  </si>
  <si>
    <t>单位名称</t>
  </si>
  <si>
    <r>
      <rPr>
        <b/>
        <sz val="11"/>
        <rFont val="Times New Roman"/>
        <charset val="134"/>
      </rPr>
      <t>2024</t>
    </r>
    <r>
      <rPr>
        <b/>
        <sz val="11"/>
        <rFont val="仿宋_GB2312"/>
        <charset val="134"/>
      </rPr>
      <t>年收入完成数</t>
    </r>
  </si>
  <si>
    <r>
      <rPr>
        <b/>
        <sz val="11"/>
        <color rgb="FF000000"/>
        <rFont val="Times New Roman"/>
        <charset val="134"/>
      </rPr>
      <t>2025</t>
    </r>
    <r>
      <rPr>
        <b/>
        <sz val="11"/>
        <color rgb="FF000000"/>
        <rFont val="仿宋_GB2312"/>
        <charset val="134"/>
      </rPr>
      <t>年度收入完成数</t>
    </r>
  </si>
  <si>
    <r>
      <rPr>
        <b/>
        <sz val="11"/>
        <rFont val="Times New Roman"/>
        <charset val="134"/>
      </rPr>
      <t>2024</t>
    </r>
    <r>
      <rPr>
        <b/>
        <sz val="11"/>
        <rFont val="仿宋_GB2312"/>
        <charset val="134"/>
      </rPr>
      <t>年支出完成数</t>
    </r>
  </si>
  <si>
    <r>
      <rPr>
        <b/>
        <sz val="11"/>
        <color rgb="FF000000"/>
        <rFont val="Times New Roman"/>
        <charset val="134"/>
      </rPr>
      <t>2025</t>
    </r>
    <r>
      <rPr>
        <b/>
        <sz val="11"/>
        <color rgb="FF000000"/>
        <rFont val="仿宋_GB2312"/>
        <charset val="134"/>
      </rPr>
      <t>年度支出完成数</t>
    </r>
  </si>
  <si>
    <r>
      <rPr>
        <b/>
        <sz val="11"/>
        <rFont val="Times New Roman"/>
        <charset val="134"/>
      </rPr>
      <t>2024</t>
    </r>
    <r>
      <rPr>
        <b/>
        <sz val="11"/>
        <rFont val="仿宋_GB2312"/>
        <charset val="134"/>
      </rPr>
      <t>年度净利润</t>
    </r>
  </si>
  <si>
    <t>调整预算数</t>
  </si>
  <si>
    <t>完成数</t>
  </si>
  <si>
    <r>
      <rPr>
        <b/>
        <sz val="11"/>
        <color indexed="8"/>
        <rFont val="仿宋_GB2312"/>
        <charset val="134"/>
      </rPr>
      <t>完成预算</t>
    </r>
    <r>
      <rPr>
        <b/>
        <sz val="11"/>
        <color indexed="8"/>
        <rFont val="Times New Roman"/>
        <charset val="134"/>
      </rPr>
      <t>%</t>
    </r>
  </si>
  <si>
    <r>
      <rPr>
        <b/>
        <sz val="11"/>
        <color indexed="8"/>
        <rFont val="仿宋_GB2312"/>
        <charset val="134"/>
      </rPr>
      <t>比上年完成数增减</t>
    </r>
    <r>
      <rPr>
        <b/>
        <sz val="11"/>
        <color indexed="8"/>
        <rFont val="Times New Roman"/>
        <charset val="134"/>
      </rPr>
      <t>%</t>
    </r>
  </si>
  <si>
    <t>年初预算数</t>
  </si>
  <si>
    <t>一、国有资本经营预算收入</t>
  </si>
  <si>
    <t>（一）鹿寨县汇一联城市开发投资有限责任公司</t>
  </si>
  <si>
    <t>（二）鹿寨县自来水厂</t>
  </si>
  <si>
    <t>（三）鹿寨县祥鹿投资有限责任公司</t>
  </si>
  <si>
    <t>（四）广西福臻建设工程有限责任公司</t>
  </si>
  <si>
    <t>（五）鹿寨县储备粮管理公司</t>
  </si>
  <si>
    <t>（六）鹿寨县军粮供应站</t>
  </si>
  <si>
    <t>（七）鹿寨县粮油批发贸易部</t>
  </si>
  <si>
    <t>（八）鹿寨县城镇粮油贸易部</t>
  </si>
  <si>
    <t>（九）鹿寨县城关粮油贸易部</t>
  </si>
  <si>
    <t>（十）鹿寨县鹿鸣呦呦文化旅游投资有限责任公司</t>
  </si>
  <si>
    <t>二、上级补助收入</t>
  </si>
  <si>
    <t>三、年终结余</t>
  </si>
  <si>
    <t>“三供一业”移交补助支出</t>
  </si>
  <si>
    <t>国有企业退休人员社会化管理补助</t>
  </si>
  <si>
    <t>四、调出一般公共预算支出</t>
  </si>
  <si>
    <t>合  计</t>
  </si>
  <si>
    <t>表六：2025年度鹿寨县社会保险基金收支决算表</t>
  </si>
  <si>
    <t>项    目</t>
  </si>
  <si>
    <t>2024年决算数</t>
  </si>
  <si>
    <t>2025年预算调整数</t>
  </si>
  <si>
    <t>2025年决算数</t>
  </si>
  <si>
    <t>比上年
+、- %</t>
  </si>
  <si>
    <t>合计</t>
  </si>
  <si>
    <t>城乡居民基本养老保险基金</t>
  </si>
  <si>
    <t>机关事业单位基本养老保险基金</t>
  </si>
  <si>
    <t>城镇职工基本医疗保险基金</t>
  </si>
  <si>
    <t>居民基本医疗保险基金</t>
  </si>
  <si>
    <t>工伤保险基金</t>
  </si>
  <si>
    <t>失业保险基金</t>
  </si>
  <si>
    <t xml:space="preserve">生育保险基金 </t>
  </si>
  <si>
    <t>企业职工基本养老保险基金</t>
  </si>
  <si>
    <t>一、收入</t>
  </si>
  <si>
    <r>
      <rPr>
        <sz val="11"/>
        <rFont val="Times New Roman"/>
        <charset val="134"/>
      </rPr>
      <t xml:space="preserve">   </t>
    </r>
    <r>
      <rPr>
        <sz val="11"/>
        <rFont val="宋体"/>
        <charset val="134"/>
      </rPr>
      <t>其中</t>
    </r>
    <r>
      <rPr>
        <sz val="11"/>
        <rFont val="Times New Roman"/>
        <charset val="134"/>
      </rPr>
      <t>:1.</t>
    </r>
    <r>
      <rPr>
        <sz val="11"/>
        <rFont val="宋体"/>
        <charset val="134"/>
      </rPr>
      <t>保险费收入</t>
    </r>
  </si>
  <si>
    <r>
      <rPr>
        <sz val="11"/>
        <rFont val="Times New Roman"/>
        <charset val="134"/>
      </rPr>
      <t xml:space="preserve">        2.</t>
    </r>
    <r>
      <rPr>
        <sz val="11"/>
        <rFont val="宋体"/>
        <charset val="134"/>
      </rPr>
      <t>利息收入</t>
    </r>
  </si>
  <si>
    <r>
      <rPr>
        <sz val="11"/>
        <rFont val="Times New Roman"/>
        <charset val="134"/>
      </rPr>
      <t xml:space="preserve">        3.</t>
    </r>
    <r>
      <rPr>
        <sz val="11"/>
        <rFont val="宋体"/>
        <charset val="134"/>
      </rPr>
      <t>财政补贴收入</t>
    </r>
  </si>
  <si>
    <r>
      <rPr>
        <sz val="11"/>
        <rFont val="Times New Roman"/>
        <charset val="134"/>
      </rPr>
      <t xml:space="preserve">        4.</t>
    </r>
    <r>
      <rPr>
        <sz val="11"/>
        <rFont val="宋体"/>
        <charset val="134"/>
      </rPr>
      <t>委托投资收益</t>
    </r>
  </si>
  <si>
    <r>
      <rPr>
        <sz val="11"/>
        <rFont val="Times New Roman"/>
        <charset val="134"/>
      </rPr>
      <t xml:space="preserve">        5.</t>
    </r>
    <r>
      <rPr>
        <sz val="11"/>
        <rFont val="宋体"/>
        <charset val="134"/>
      </rPr>
      <t>其他收入</t>
    </r>
  </si>
  <si>
    <r>
      <rPr>
        <sz val="11"/>
        <rFont val="Times New Roman"/>
        <charset val="134"/>
      </rPr>
      <t xml:space="preserve">        6.</t>
    </r>
    <r>
      <rPr>
        <sz val="11"/>
        <rFont val="宋体"/>
        <charset val="134"/>
      </rPr>
      <t>转移收入</t>
    </r>
  </si>
  <si>
    <t>二、支出</t>
  </si>
  <si>
    <r>
      <rPr>
        <sz val="11"/>
        <rFont val="Times New Roman"/>
        <charset val="134"/>
      </rPr>
      <t xml:space="preserve">   </t>
    </r>
    <r>
      <rPr>
        <sz val="11"/>
        <rFont val="宋体"/>
        <charset val="134"/>
      </rPr>
      <t>其中</t>
    </r>
    <r>
      <rPr>
        <sz val="11"/>
        <rFont val="Times New Roman"/>
        <charset val="134"/>
      </rPr>
      <t>:1.</t>
    </r>
    <r>
      <rPr>
        <sz val="11"/>
        <rFont val="宋体"/>
        <charset val="134"/>
      </rPr>
      <t>社会保险待遇支出</t>
    </r>
  </si>
  <si>
    <r>
      <rPr>
        <sz val="11"/>
        <rFont val="Times New Roman"/>
        <charset val="134"/>
      </rPr>
      <t xml:space="preserve">        2.</t>
    </r>
    <r>
      <rPr>
        <sz val="11"/>
        <rFont val="宋体"/>
        <charset val="134"/>
      </rPr>
      <t>其他支出</t>
    </r>
  </si>
  <si>
    <r>
      <rPr>
        <sz val="11"/>
        <rFont val="Times New Roman"/>
        <charset val="134"/>
      </rPr>
      <t xml:space="preserve">        3.</t>
    </r>
    <r>
      <rPr>
        <sz val="11"/>
        <rFont val="宋体"/>
        <charset val="134"/>
      </rPr>
      <t>转移支出</t>
    </r>
  </si>
  <si>
    <t>三、本年收支结余</t>
  </si>
  <si>
    <t>四、上年收支结余</t>
  </si>
  <si>
    <t>五、年末滚存结余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</si>
</sst>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* #,##0_-;\-* #,##0_-;_-* &quot;-&quot;_-;_-@_-"/>
    <numFmt numFmtId="177" formatCode="#,##0.00_ "/>
    <numFmt numFmtId="178" formatCode="0_ "/>
    <numFmt numFmtId="179" formatCode="0.00_ "/>
    <numFmt numFmtId="180" formatCode="_ * #,##0_ ;_ * \-#,##0_ ;_ * &quot;-&quot;??_ ;_ @_ "/>
    <numFmt numFmtId="181" formatCode="_-* #,##0_-;\-* #,##0_-;_-* &quot;-&quot;??_-;_-@_-"/>
    <numFmt numFmtId="182" formatCode="0_);[Red]\(0\)"/>
  </numFmts>
  <fonts count="54">
    <font>
      <sz val="12"/>
      <name val="宋体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b/>
      <sz val="1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b/>
      <sz val="8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b/>
      <sz val="11"/>
      <name val="仿宋_GB2312"/>
      <charset val="134"/>
    </font>
    <font>
      <b/>
      <sz val="11"/>
      <color rgb="FF000000"/>
      <name val="Times New Roman"/>
      <charset val="134"/>
    </font>
    <font>
      <b/>
      <sz val="11"/>
      <color indexed="8"/>
      <name val="Times New Roman"/>
      <charset val="134"/>
    </font>
    <font>
      <b/>
      <sz val="11"/>
      <color indexed="8"/>
      <name val="仿宋_GB2312"/>
      <charset val="134"/>
    </font>
    <font>
      <sz val="11"/>
      <name val="仿宋_GB2312"/>
      <charset val="134"/>
    </font>
    <font>
      <sz val="11"/>
      <name val="宋体"/>
      <charset val="134"/>
    </font>
    <font>
      <sz val="10"/>
      <color indexed="10"/>
      <name val="宋体"/>
      <charset val="134"/>
    </font>
    <font>
      <sz val="12"/>
      <name val="黑体"/>
      <charset val="134"/>
    </font>
    <font>
      <sz val="10"/>
      <name val="Times New Roman"/>
      <charset val="134"/>
    </font>
    <font>
      <b/>
      <sz val="10"/>
      <name val="Times New Roman"/>
      <charset val="134"/>
    </font>
    <font>
      <sz val="10"/>
      <color indexed="8"/>
      <name val="Times New Roman"/>
      <charset val="134"/>
    </font>
    <font>
      <sz val="10"/>
      <color indexed="10"/>
      <name val="Times New Roman"/>
      <charset val="134"/>
    </font>
    <font>
      <sz val="11"/>
      <color indexed="10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"/>
      <charset val="134"/>
    </font>
    <font>
      <sz val="10"/>
      <name val="Arial"/>
      <charset val="0"/>
    </font>
    <font>
      <sz val="10"/>
      <name val="Arial"/>
      <charset val="134"/>
    </font>
    <font>
      <sz val="12"/>
      <name val="仿宋_GB2312"/>
      <charset val="134"/>
    </font>
    <font>
      <sz val="12"/>
      <name val="Times New Roman"/>
      <charset val="0"/>
    </font>
    <font>
      <sz val="10"/>
      <color indexed="8"/>
      <name val="宋体"/>
      <charset val="134"/>
    </font>
    <font>
      <b/>
      <sz val="11"/>
      <color rgb="FF000000"/>
      <name val="仿宋_GB2312"/>
      <charset val="134"/>
    </font>
    <font>
      <b/>
      <sz val="16"/>
      <name val="Times New Roman"/>
      <charset val="134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43" fontId="0" fillId="0" borderId="0" applyFont="0" applyFill="0" applyBorder="0" applyAlignment="0" applyProtection="0"/>
    <xf numFmtId="44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/>
    <xf numFmtId="42" fontId="2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4" borderId="11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5" borderId="14" applyNumberFormat="0" applyAlignment="0" applyProtection="0">
      <alignment vertical="center"/>
    </xf>
    <xf numFmtId="0" fontId="34" fillId="6" borderId="15" applyNumberFormat="0" applyAlignment="0" applyProtection="0">
      <alignment vertical="center"/>
    </xf>
    <xf numFmtId="0" fontId="35" fillId="6" borderId="14" applyNumberFormat="0" applyAlignment="0" applyProtection="0">
      <alignment vertical="center"/>
    </xf>
    <xf numFmtId="0" fontId="36" fillId="7" borderId="16" applyNumberFormat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0" fillId="0" borderId="0"/>
    <xf numFmtId="0" fontId="44" fillId="0" borderId="0"/>
    <xf numFmtId="0" fontId="24" fillId="0" borderId="0">
      <alignment vertical="center"/>
    </xf>
    <xf numFmtId="0" fontId="4" fillId="0" borderId="0"/>
    <xf numFmtId="0" fontId="45" fillId="0" borderId="0"/>
    <xf numFmtId="0" fontId="0" fillId="0" borderId="0"/>
    <xf numFmtId="176" fontId="46" fillId="0" borderId="0" applyFont="0" applyFill="0" applyBorder="0" applyAlignment="0" applyProtection="0">
      <alignment vertical="center"/>
    </xf>
    <xf numFmtId="0" fontId="0" fillId="0" borderId="0"/>
    <xf numFmtId="0" fontId="24" fillId="0" borderId="0"/>
    <xf numFmtId="0" fontId="0" fillId="0" borderId="0"/>
    <xf numFmtId="0" fontId="0" fillId="0" borderId="0"/>
    <xf numFmtId="0" fontId="0" fillId="0" borderId="0"/>
    <xf numFmtId="0" fontId="47" fillId="0" borderId="0"/>
    <xf numFmtId="0" fontId="0" fillId="0" borderId="0"/>
    <xf numFmtId="0" fontId="48" fillId="0" borderId="0"/>
    <xf numFmtId="0" fontId="0" fillId="0" borderId="0"/>
  </cellStyleXfs>
  <cellXfs count="20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ill="1"/>
    <xf numFmtId="0" fontId="3" fillId="0" borderId="0" xfId="60" applyNumberFormat="1" applyFont="1" applyFill="1" applyAlignment="1" applyProtection="1">
      <alignment horizontal="center" vertical="center"/>
    </xf>
    <xf numFmtId="0" fontId="4" fillId="0" borderId="0" xfId="60" applyNumberFormat="1" applyFont="1" applyFill="1" applyAlignment="1" applyProtection="1">
      <alignment horizontal="right" vertical="center"/>
    </xf>
    <xf numFmtId="0" fontId="5" fillId="0" borderId="1" xfId="60" applyNumberFormat="1" applyFont="1" applyFill="1" applyBorder="1" applyAlignment="1" applyProtection="1">
      <alignment horizontal="center" vertical="center"/>
    </xf>
    <xf numFmtId="0" fontId="5" fillId="0" borderId="1" xfId="60" applyNumberFormat="1" applyFont="1" applyFill="1" applyBorder="1" applyAlignment="1" applyProtection="1">
      <alignment horizontal="center" vertical="center" wrapText="1"/>
    </xf>
    <xf numFmtId="0" fontId="6" fillId="0" borderId="1" xfId="60" applyNumberFormat="1" applyFont="1" applyFill="1" applyBorder="1" applyAlignment="1" applyProtection="1">
      <alignment vertical="center"/>
    </xf>
    <xf numFmtId="3" fontId="1" fillId="0" borderId="1" xfId="60" applyNumberFormat="1" applyFont="1" applyFill="1" applyBorder="1" applyAlignment="1" applyProtection="1">
      <alignment horizontal="right" vertical="center"/>
    </xf>
    <xf numFmtId="0" fontId="2" fillId="0" borderId="1" xfId="60" applyNumberFormat="1" applyFont="1" applyFill="1" applyBorder="1" applyAlignment="1" applyProtection="1">
      <alignment vertical="center"/>
    </xf>
    <xf numFmtId="3" fontId="2" fillId="0" borderId="1" xfId="60" applyNumberFormat="1" applyFont="1" applyFill="1" applyBorder="1" applyAlignment="1" applyProtection="1">
      <alignment horizontal="right" vertical="center"/>
    </xf>
    <xf numFmtId="3" fontId="2" fillId="0" borderId="1" xfId="0" applyNumberFormat="1" applyFont="1" applyFill="1" applyBorder="1" applyAlignment="1">
      <alignment horizontal="right" vertical="center"/>
    </xf>
    <xf numFmtId="41" fontId="2" fillId="0" borderId="1" xfId="60" applyNumberFormat="1" applyFont="1" applyFill="1" applyBorder="1" applyAlignment="1" applyProtection="1">
      <alignment horizontal="right" vertical="center"/>
    </xf>
    <xf numFmtId="0" fontId="6" fillId="0" borderId="1" xfId="60" applyNumberFormat="1" applyFont="1" applyFill="1" applyBorder="1" applyAlignment="1" applyProtection="1">
      <alignment horizontal="left" vertical="center"/>
    </xf>
    <xf numFmtId="3" fontId="1" fillId="0" borderId="1" xfId="0" applyNumberFormat="1" applyFont="1" applyFill="1" applyBorder="1" applyAlignment="1">
      <alignment horizontal="right" vertical="center"/>
    </xf>
    <xf numFmtId="0" fontId="4" fillId="0" borderId="0" xfId="60" applyNumberFormat="1" applyFont="1" applyFill="1" applyAlignment="1" applyProtection="1">
      <alignment horizontal="center" vertical="center"/>
    </xf>
    <xf numFmtId="0" fontId="7" fillId="0" borderId="1" xfId="60" applyNumberFormat="1" applyFont="1" applyFill="1" applyBorder="1" applyAlignment="1" applyProtection="1">
      <alignment horizontal="center" vertical="center" wrapText="1"/>
    </xf>
    <xf numFmtId="177" fontId="1" fillId="0" borderId="1" xfId="60" applyNumberFormat="1" applyFont="1" applyFill="1" applyBorder="1" applyAlignment="1" applyProtection="1">
      <alignment horizontal="right" vertical="center"/>
    </xf>
    <xf numFmtId="177" fontId="2" fillId="0" borderId="1" xfId="60" applyNumberFormat="1" applyFont="1" applyFill="1" applyBorder="1" applyAlignment="1" applyProtection="1">
      <alignment horizontal="right" vertical="center"/>
    </xf>
    <xf numFmtId="0" fontId="4" fillId="0" borderId="0" xfId="60" applyNumberFormat="1" applyFont="1" applyFill="1" applyAlignment="1" applyProtection="1">
      <alignment vertical="center"/>
    </xf>
    <xf numFmtId="0" fontId="7" fillId="0" borderId="2" xfId="60" applyNumberFormat="1" applyFont="1" applyFill="1" applyBorder="1" applyAlignment="1" applyProtection="1">
      <alignment vertical="center" wrapText="1"/>
    </xf>
    <xf numFmtId="0" fontId="7" fillId="0" borderId="1" xfId="60" applyNumberFormat="1" applyFont="1" applyFill="1" applyBorder="1" applyAlignment="1" applyProtection="1">
      <alignment vertical="center" wrapText="1"/>
    </xf>
    <xf numFmtId="0" fontId="5" fillId="0" borderId="2" xfId="60" applyNumberFormat="1" applyFont="1" applyFill="1" applyBorder="1" applyAlignment="1" applyProtection="1">
      <alignment horizontal="center" vertical="center" wrapText="1"/>
    </xf>
    <xf numFmtId="177" fontId="1" fillId="0" borderId="2" xfId="60" applyNumberFormat="1" applyFont="1" applyFill="1" applyBorder="1" applyAlignment="1" applyProtection="1">
      <alignment horizontal="right" vertical="center"/>
    </xf>
    <xf numFmtId="177" fontId="2" fillId="0" borderId="2" xfId="60" applyNumberFormat="1" applyFont="1" applyFill="1" applyBorder="1" applyAlignment="1" applyProtection="1">
      <alignment horizontal="right" vertical="center"/>
    </xf>
    <xf numFmtId="0" fontId="2" fillId="0" borderId="0" xfId="0" applyFont="1" applyFill="1"/>
    <xf numFmtId="0" fontId="1" fillId="0" borderId="0" xfId="0" applyFont="1" applyFill="1"/>
    <xf numFmtId="0" fontId="6" fillId="0" borderId="0" xfId="0" applyFont="1" applyFill="1"/>
    <xf numFmtId="0" fontId="8" fillId="0" borderId="0" xfId="0" applyFont="1" applyFill="1"/>
    <xf numFmtId="178" fontId="0" fillId="0" borderId="0" xfId="0" applyNumberFormat="1" applyFill="1"/>
    <xf numFmtId="0" fontId="9" fillId="0" borderId="0" xfId="60" applyNumberFormat="1" applyFont="1" applyFill="1" applyAlignment="1" applyProtection="1">
      <alignment horizontal="center" vertical="center"/>
    </xf>
    <xf numFmtId="178" fontId="9" fillId="0" borderId="0" xfId="60" applyNumberFormat="1" applyFont="1" applyFill="1" applyAlignment="1" applyProtection="1">
      <alignment horizontal="center" vertical="center"/>
    </xf>
    <xf numFmtId="0" fontId="4" fillId="0" borderId="0" xfId="60" applyNumberFormat="1" applyFont="1" applyFill="1" applyBorder="1" applyAlignment="1" applyProtection="1">
      <alignment vertical="center"/>
    </xf>
    <xf numFmtId="178" fontId="4" fillId="0" borderId="0" xfId="60" applyNumberFormat="1" applyFont="1" applyFill="1" applyBorder="1" applyAlignment="1" applyProtection="1">
      <alignment vertical="center"/>
    </xf>
    <xf numFmtId="0" fontId="10" fillId="0" borderId="1" xfId="49" applyFont="1" applyFill="1" applyBorder="1" applyAlignment="1">
      <alignment horizontal="center" vertical="center" wrapText="1"/>
    </xf>
    <xf numFmtId="178" fontId="1" fillId="0" borderId="1" xfId="49" applyNumberFormat="1" applyFont="1" applyFill="1" applyBorder="1" applyAlignment="1">
      <alignment horizontal="center" vertical="center" wrapText="1"/>
    </xf>
    <xf numFmtId="178" fontId="11" fillId="0" borderId="1" xfId="49" applyNumberFormat="1" applyFont="1" applyFill="1" applyBorder="1" applyAlignment="1">
      <alignment horizontal="center" vertical="center" wrapText="1"/>
    </xf>
    <xf numFmtId="178" fontId="12" fillId="0" borderId="1" xfId="49" applyNumberFormat="1" applyFont="1" applyFill="1" applyBorder="1" applyAlignment="1">
      <alignment horizontal="center" vertical="center" wrapText="1"/>
    </xf>
    <xf numFmtId="0" fontId="12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178" fontId="13" fillId="0" borderId="1" xfId="49" applyNumberFormat="1" applyFont="1" applyFill="1" applyBorder="1" applyAlignment="1">
      <alignment horizontal="center" vertical="center" wrapText="1"/>
    </xf>
    <xf numFmtId="0" fontId="13" fillId="0" borderId="1" xfId="49" applyFont="1" applyFill="1" applyBorder="1" applyAlignment="1">
      <alignment horizontal="center" vertical="center" wrapText="1"/>
    </xf>
    <xf numFmtId="0" fontId="12" fillId="0" borderId="1" xfId="49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left" vertical="center" wrapText="1"/>
    </xf>
    <xf numFmtId="178" fontId="1" fillId="0" borderId="1" xfId="56" applyNumberFormat="1" applyFont="1" applyFill="1" applyBorder="1" applyAlignment="1">
      <alignment horizontal="center" vertical="center" wrapText="1"/>
    </xf>
    <xf numFmtId="179" fontId="1" fillId="0" borderId="1" xfId="0" applyNumberFormat="1" applyFont="1" applyFill="1" applyBorder="1" applyAlignment="1">
      <alignment horizontal="center" vertical="center" wrapText="1"/>
    </xf>
    <xf numFmtId="179" fontId="1" fillId="0" borderId="1" xfId="49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178" fontId="2" fillId="0" borderId="1" xfId="62" applyNumberFormat="1" applyFont="1" applyFill="1" applyBorder="1" applyAlignment="1">
      <alignment horizontal="center" vertical="center" wrapText="1"/>
    </xf>
    <xf numFmtId="178" fontId="2" fillId="0" borderId="1" xfId="52" applyNumberFormat="1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179" fontId="2" fillId="0" borderId="1" xfId="0" applyNumberFormat="1" applyFont="1" applyFill="1" applyBorder="1" applyAlignment="1">
      <alignment horizontal="center" vertical="center" wrapText="1"/>
    </xf>
    <xf numFmtId="178" fontId="2" fillId="0" borderId="1" xfId="56" applyNumberFormat="1" applyFont="1" applyFill="1" applyBorder="1" applyAlignment="1">
      <alignment horizontal="center" vertical="center" wrapText="1"/>
    </xf>
    <xf numFmtId="0" fontId="14" fillId="0" borderId="1" xfId="56" applyFont="1" applyFill="1" applyBorder="1" applyAlignment="1">
      <alignment vertical="center" wrapText="1"/>
    </xf>
    <xf numFmtId="178" fontId="2" fillId="0" borderId="1" xfId="49" applyNumberFormat="1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/>
    </xf>
    <xf numFmtId="178" fontId="2" fillId="0" borderId="1" xfId="58" applyNumberFormat="1" applyFont="1" applyFill="1" applyBorder="1" applyAlignment="1">
      <alignment horizontal="center" vertical="center" wrapText="1"/>
    </xf>
    <xf numFmtId="179" fontId="1" fillId="0" borderId="1" xfId="56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 wrapText="1"/>
    </xf>
    <xf numFmtId="178" fontId="10" fillId="0" borderId="1" xfId="49" applyNumberFormat="1" applyFont="1" applyFill="1" applyBorder="1" applyAlignment="1">
      <alignment horizontal="center" vertical="center" wrapText="1"/>
    </xf>
    <xf numFmtId="179" fontId="2" fillId="0" borderId="1" xfId="49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3" fontId="0" fillId="0" borderId="0" xfId="0" applyNumberForma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vertical="center" wrapText="1"/>
    </xf>
    <xf numFmtId="0" fontId="15" fillId="0" borderId="0" xfId="0" applyFont="1" applyFill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 applyProtection="1">
      <alignment horizontal="left" vertical="center" wrapText="1"/>
    </xf>
    <xf numFmtId="3" fontId="1" fillId="0" borderId="1" xfId="0" applyNumberFormat="1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3" fontId="6" fillId="0" borderId="1" xfId="0" applyNumberFormat="1" applyFont="1" applyFill="1" applyBorder="1" applyAlignment="1" applyProtection="1">
      <alignment horizontal="left"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3" fontId="15" fillId="0" borderId="1" xfId="0" applyNumberFormat="1" applyFont="1" applyFill="1" applyBorder="1" applyAlignment="1" applyProtection="1">
      <alignment horizontal="left" vertical="center" wrapText="1"/>
    </xf>
    <xf numFmtId="41" fontId="2" fillId="0" borderId="1" xfId="0" applyNumberFormat="1" applyFont="1" applyFill="1" applyBorder="1" applyAlignment="1">
      <alignment vertical="center" wrapText="1"/>
    </xf>
    <xf numFmtId="3" fontId="2" fillId="0" borderId="1" xfId="0" applyNumberFormat="1" applyFont="1" applyFill="1" applyBorder="1" applyAlignment="1">
      <alignment vertical="center" wrapText="1"/>
    </xf>
    <xf numFmtId="41" fontId="2" fillId="0" borderId="1" xfId="4" applyFont="1" applyFill="1" applyBorder="1" applyAlignment="1">
      <alignment horizontal="right" vertical="center" wrapText="1"/>
    </xf>
    <xf numFmtId="0" fontId="15" fillId="0" borderId="1" xfId="0" applyFont="1" applyFill="1" applyBorder="1" applyAlignment="1" applyProtection="1">
      <alignment horizontal="left" vertical="center" wrapText="1"/>
    </xf>
    <xf numFmtId="3" fontId="2" fillId="0" borderId="1" xfId="0" applyNumberFormat="1" applyFont="1" applyFill="1" applyBorder="1" applyAlignment="1" applyProtection="1">
      <alignment horizontal="right" vertical="center"/>
    </xf>
    <xf numFmtId="0" fontId="2" fillId="0" borderId="1" xfId="0" applyFont="1" applyFill="1" applyBorder="1" applyAlignment="1" applyProtection="1">
      <alignment horizontal="lef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41" fontId="1" fillId="0" borderId="1" xfId="0" applyNumberFormat="1" applyFont="1" applyFill="1" applyBorder="1" applyAlignment="1">
      <alignment vertical="center" wrapText="1"/>
    </xf>
    <xf numFmtId="3" fontId="2" fillId="0" borderId="1" xfId="0" applyNumberFormat="1" applyFont="1" applyFill="1" applyBorder="1" applyAlignment="1" applyProtection="1">
      <alignment horizontal="right" vertical="center" wrapText="1"/>
    </xf>
    <xf numFmtId="0" fontId="15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left" vertical="center"/>
    </xf>
    <xf numFmtId="3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center" wrapText="1"/>
    </xf>
    <xf numFmtId="41" fontId="2" fillId="0" borderId="1" xfId="0" applyNumberFormat="1" applyFont="1" applyFill="1" applyBorder="1" applyAlignment="1">
      <alignment horizontal="right" vertical="center" wrapText="1"/>
    </xf>
    <xf numFmtId="180" fontId="1" fillId="0" borderId="1" xfId="1" applyNumberFormat="1" applyFont="1" applyFill="1" applyBorder="1" applyAlignment="1" applyProtection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3" fontId="1" fillId="0" borderId="1" xfId="0" applyNumberFormat="1" applyFont="1" applyFill="1" applyBorder="1" applyAlignment="1" applyProtection="1">
      <alignment horizontal="left" vertical="center" wrapText="1"/>
    </xf>
    <xf numFmtId="3" fontId="16" fillId="0" borderId="3" xfId="0" applyNumberFormat="1" applyFont="1" applyFill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3" fontId="16" fillId="0" borderId="0" xfId="0" applyNumberFormat="1" applyFont="1" applyFill="1" applyBorder="1" applyAlignment="1">
      <alignment horizontal="left" vertical="center" wrapText="1"/>
    </xf>
    <xf numFmtId="3" fontId="16" fillId="0" borderId="0" xfId="0" applyNumberFormat="1" applyFont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181" fontId="2" fillId="0" borderId="1" xfId="53" applyNumberFormat="1" applyFont="1" applyFill="1" applyBorder="1" applyAlignment="1">
      <alignment horizontal="right" vertical="center"/>
    </xf>
    <xf numFmtId="41" fontId="2" fillId="0" borderId="1" xfId="53" applyNumberFormat="1" applyFont="1" applyFill="1" applyBorder="1" applyAlignment="1">
      <alignment horizontal="right" vertical="center"/>
    </xf>
    <xf numFmtId="41" fontId="1" fillId="0" borderId="1" xfId="53" applyNumberFormat="1" applyFont="1" applyFill="1" applyBorder="1" applyAlignment="1">
      <alignment horizontal="right" vertical="center"/>
    </xf>
    <xf numFmtId="41" fontId="1" fillId="0" borderId="1" xfId="0" applyNumberFormat="1" applyFont="1" applyFill="1" applyBorder="1" applyAlignment="1">
      <alignment horizontal="right" vertical="center" wrapText="1"/>
    </xf>
    <xf numFmtId="0" fontId="17" fillId="0" borderId="0" xfId="0" applyFont="1" applyAlignment="1">
      <alignment vertical="center" wrapText="1"/>
    </xf>
    <xf numFmtId="0" fontId="18" fillId="0" borderId="0" xfId="0" applyFont="1" applyFill="1" applyAlignment="1">
      <alignment vertical="center" wrapText="1"/>
    </xf>
    <xf numFmtId="3" fontId="18" fillId="0" borderId="0" xfId="0" applyNumberFormat="1" applyFont="1" applyFill="1" applyAlignment="1">
      <alignment vertical="center" wrapText="1"/>
    </xf>
    <xf numFmtId="1" fontId="5" fillId="0" borderId="0" xfId="0" applyNumberFormat="1" applyFont="1" applyFill="1" applyAlignment="1">
      <alignment horizontal="center" vertical="center" wrapText="1"/>
    </xf>
    <xf numFmtId="1" fontId="19" fillId="0" borderId="0" xfId="0" applyNumberFormat="1" applyFont="1" applyFill="1" applyAlignment="1">
      <alignment horizontal="center" vertical="center" wrapText="1"/>
    </xf>
    <xf numFmtId="1" fontId="18" fillId="0" borderId="0" xfId="0" applyNumberFormat="1" applyFont="1" applyFill="1" applyAlignment="1">
      <alignment vertical="center" wrapText="1"/>
    </xf>
    <xf numFmtId="1" fontId="18" fillId="0" borderId="0" xfId="0" applyNumberFormat="1" applyFont="1" applyFill="1" applyBorder="1" applyAlignment="1">
      <alignment horizontal="centerContinuous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3" fontId="19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 applyProtection="1">
      <alignment horizontal="left" vertical="center" wrapText="1"/>
    </xf>
    <xf numFmtId="3" fontId="19" fillId="0" borderId="1" xfId="0" applyNumberFormat="1" applyFont="1" applyFill="1" applyBorder="1" applyAlignment="1">
      <alignment vertical="center" wrapText="1"/>
    </xf>
    <xf numFmtId="4" fontId="19" fillId="0" borderId="1" xfId="0" applyNumberFormat="1" applyFont="1" applyFill="1" applyBorder="1" applyAlignment="1">
      <alignment vertical="center" wrapText="1"/>
    </xf>
    <xf numFmtId="3" fontId="18" fillId="0" borderId="1" xfId="0" applyNumberFormat="1" applyFont="1" applyFill="1" applyBorder="1" applyAlignment="1" applyProtection="1">
      <alignment horizontal="left" vertical="center" wrapText="1"/>
    </xf>
    <xf numFmtId="3" fontId="18" fillId="0" borderId="1" xfId="0" applyNumberFormat="1" applyFont="1" applyFill="1" applyBorder="1" applyAlignment="1" applyProtection="1">
      <alignment vertical="center" wrapText="1"/>
    </xf>
    <xf numFmtId="4" fontId="18" fillId="0" borderId="1" xfId="0" applyNumberFormat="1" applyFont="1" applyFill="1" applyBorder="1" applyAlignment="1">
      <alignment vertical="center" wrapText="1"/>
    </xf>
    <xf numFmtId="41" fontId="18" fillId="0" borderId="1" xfId="0" applyNumberFormat="1" applyFont="1" applyFill="1" applyBorder="1" applyAlignment="1" applyProtection="1">
      <alignment vertical="center" wrapText="1"/>
    </xf>
    <xf numFmtId="3" fontId="18" fillId="0" borderId="1" xfId="0" applyNumberFormat="1" applyFont="1" applyFill="1" applyBorder="1" applyAlignment="1" applyProtection="1">
      <alignment horizontal="right" vertical="center" wrapText="1"/>
    </xf>
    <xf numFmtId="4" fontId="18" fillId="0" borderId="1" xfId="0" applyNumberFormat="1" applyFont="1" applyFill="1" applyBorder="1" applyAlignment="1">
      <alignment horizontal="right" vertical="center" wrapText="1"/>
    </xf>
    <xf numFmtId="3" fontId="20" fillId="0" borderId="1" xfId="0" applyNumberFormat="1" applyFont="1" applyFill="1" applyBorder="1" applyAlignment="1" applyProtection="1">
      <alignment horizontal="left" vertical="center" wrapText="1"/>
    </xf>
    <xf numFmtId="3" fontId="4" fillId="0" borderId="5" xfId="0" applyNumberFormat="1" applyFont="1" applyFill="1" applyBorder="1" applyAlignment="1">
      <alignment horizontal="right" vertical="center"/>
    </xf>
    <xf numFmtId="3" fontId="18" fillId="0" borderId="6" xfId="0" applyNumberFormat="1" applyFont="1" applyFill="1" applyBorder="1" applyAlignment="1">
      <alignment horizontal="right" vertical="center"/>
    </xf>
    <xf numFmtId="0" fontId="18" fillId="0" borderId="6" xfId="0" applyFont="1" applyFill="1" applyBorder="1" applyAlignment="1">
      <alignment horizontal="left" vertical="center"/>
    </xf>
    <xf numFmtId="3" fontId="19" fillId="0" borderId="1" xfId="0" applyNumberFormat="1" applyFont="1" applyFill="1" applyBorder="1" applyAlignment="1" applyProtection="1">
      <alignment vertical="center" wrapText="1"/>
    </xf>
    <xf numFmtId="0" fontId="18" fillId="0" borderId="7" xfId="0" applyNumberFormat="1" applyFont="1" applyFill="1" applyBorder="1" applyAlignment="1" applyProtection="1">
      <alignment vertical="center" wrapText="1"/>
    </xf>
    <xf numFmtId="0" fontId="5" fillId="0" borderId="7" xfId="0" applyNumberFormat="1" applyFont="1" applyFill="1" applyBorder="1" applyAlignment="1" applyProtection="1">
      <alignment vertical="center" wrapText="1"/>
    </xf>
    <xf numFmtId="0" fontId="18" fillId="0" borderId="4" xfId="0" applyFont="1" applyFill="1" applyBorder="1" applyAlignment="1">
      <alignment horizontal="center" vertical="center" wrapText="1"/>
    </xf>
    <xf numFmtId="3" fontId="19" fillId="0" borderId="1" xfId="0" applyNumberFormat="1" applyFont="1" applyFill="1" applyBorder="1" applyAlignment="1">
      <alignment horizontal="right" vertical="center" wrapText="1"/>
    </xf>
    <xf numFmtId="3" fontId="15" fillId="0" borderId="0" xfId="0" applyNumberFormat="1" applyFont="1" applyAlignment="1">
      <alignment vertical="center" wrapText="1"/>
    </xf>
    <xf numFmtId="0" fontId="18" fillId="0" borderId="1" xfId="0" applyFont="1" applyFill="1" applyBorder="1" applyAlignment="1">
      <alignment horizontal="right" vertical="center" wrapText="1"/>
    </xf>
    <xf numFmtId="0" fontId="18" fillId="0" borderId="1" xfId="0" applyFont="1" applyFill="1" applyBorder="1" applyAlignment="1">
      <alignment vertical="center" wrapText="1"/>
    </xf>
    <xf numFmtId="0" fontId="18" fillId="0" borderId="8" xfId="0" applyFont="1" applyFill="1" applyBorder="1" applyAlignment="1">
      <alignment horizontal="right" vertical="center" wrapText="1"/>
    </xf>
    <xf numFmtId="0" fontId="18" fillId="0" borderId="8" xfId="0" applyFont="1" applyFill="1" applyBorder="1" applyAlignment="1">
      <alignment vertical="center" wrapText="1"/>
    </xf>
    <xf numFmtId="3" fontId="18" fillId="0" borderId="8" xfId="0" applyNumberFormat="1" applyFont="1" applyFill="1" applyBorder="1" applyAlignment="1" applyProtection="1">
      <alignment horizontal="right" vertical="center" wrapText="1"/>
    </xf>
    <xf numFmtId="3" fontId="18" fillId="0" borderId="9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3" fontId="21" fillId="0" borderId="0" xfId="0" applyNumberFormat="1" applyFont="1" applyFill="1" applyBorder="1" applyAlignment="1">
      <alignment horizontal="left" vertical="center" wrapText="1"/>
    </xf>
    <xf numFmtId="0" fontId="18" fillId="0" borderId="0" xfId="0" applyNumberFormat="1" applyFont="1" applyFill="1" applyBorder="1" applyAlignment="1" applyProtection="1">
      <alignment vertical="center" wrapText="1"/>
    </xf>
    <xf numFmtId="43" fontId="19" fillId="0" borderId="1" xfId="0" applyNumberFormat="1" applyFont="1" applyFill="1" applyBorder="1" applyAlignment="1">
      <alignment vertical="center" wrapText="1"/>
    </xf>
    <xf numFmtId="3" fontId="19" fillId="0" borderId="6" xfId="0" applyNumberFormat="1" applyFont="1" applyFill="1" applyBorder="1" applyAlignment="1">
      <alignment horizontal="right" vertical="center"/>
    </xf>
    <xf numFmtId="4" fontId="19" fillId="0" borderId="1" xfId="0" applyNumberFormat="1" applyFont="1" applyFill="1" applyBorder="1" applyAlignment="1">
      <alignment horizontal="right" vertical="center" wrapText="1"/>
    </xf>
    <xf numFmtId="4" fontId="19" fillId="0" borderId="1" xfId="0" applyNumberFormat="1" applyFont="1" applyFill="1" applyBorder="1" applyAlignment="1" applyProtection="1">
      <alignment horizontal="right" vertical="center" wrapText="1"/>
    </xf>
    <xf numFmtId="3" fontId="17" fillId="0" borderId="0" xfId="0" applyNumberFormat="1" applyFont="1" applyAlignment="1">
      <alignment vertical="center" wrapText="1"/>
    </xf>
    <xf numFmtId="3" fontId="6" fillId="0" borderId="0" xfId="0" applyNumberFormat="1" applyFont="1" applyAlignment="1">
      <alignment vertical="center" wrapText="1"/>
    </xf>
    <xf numFmtId="3" fontId="15" fillId="0" borderId="0" xfId="0" applyNumberFormat="1" applyFont="1" applyFill="1" applyAlignment="1">
      <alignment vertical="center" wrapText="1"/>
    </xf>
    <xf numFmtId="3" fontId="2" fillId="0" borderId="0" xfId="0" applyNumberFormat="1" applyFont="1" applyAlignment="1">
      <alignment vertical="center" wrapText="1"/>
    </xf>
    <xf numFmtId="3" fontId="2" fillId="0" borderId="0" xfId="0" applyNumberFormat="1" applyFont="1" applyFill="1" applyAlignment="1">
      <alignment vertical="center" wrapText="1"/>
    </xf>
    <xf numFmtId="3" fontId="6" fillId="0" borderId="0" xfId="0" applyNumberFormat="1" applyFont="1" applyAlignment="1">
      <alignment horizontal="center" vertical="center" wrapText="1"/>
    </xf>
    <xf numFmtId="3" fontId="1" fillId="0" borderId="0" xfId="0" applyNumberFormat="1" applyFont="1" applyFill="1" applyAlignment="1">
      <alignment horizontal="center" vertical="center" wrapText="1"/>
    </xf>
    <xf numFmtId="3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3" fontId="2" fillId="0" borderId="4" xfId="0" applyNumberFormat="1" applyFont="1" applyFill="1" applyBorder="1" applyAlignment="1">
      <alignment vertical="center" wrapText="1"/>
    </xf>
    <xf numFmtId="1" fontId="6" fillId="0" borderId="1" xfId="0" applyNumberFormat="1" applyFont="1" applyBorder="1" applyAlignment="1">
      <alignment vertical="center" wrapText="1"/>
    </xf>
    <xf numFmtId="1" fontId="6" fillId="0" borderId="1" xfId="0" applyNumberFormat="1" applyFont="1" applyFill="1" applyBorder="1" applyAlignment="1">
      <alignment vertical="center" wrapText="1"/>
    </xf>
    <xf numFmtId="1" fontId="2" fillId="0" borderId="1" xfId="0" applyNumberFormat="1" applyFont="1" applyBorder="1" applyAlignment="1">
      <alignment vertical="center" wrapText="1"/>
    </xf>
    <xf numFmtId="1" fontId="2" fillId="0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80" fontId="2" fillId="0" borderId="1" xfId="1" applyNumberFormat="1" applyFont="1" applyFill="1" applyBorder="1" applyAlignment="1">
      <alignment horizontal="right" vertical="center" wrapText="1"/>
    </xf>
    <xf numFmtId="3" fontId="2" fillId="0" borderId="1" xfId="0" applyNumberFormat="1" applyFont="1" applyBorder="1" applyAlignment="1">
      <alignment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 wrapText="1"/>
    </xf>
    <xf numFmtId="3" fontId="1" fillId="0" borderId="10" xfId="0" applyNumberFormat="1" applyFont="1" applyFill="1" applyBorder="1" applyAlignment="1">
      <alignment horizontal="center" vertical="center" wrapText="1"/>
    </xf>
    <xf numFmtId="3" fontId="2" fillId="0" borderId="10" xfId="0" applyNumberFormat="1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center" wrapText="1"/>
    </xf>
    <xf numFmtId="3" fontId="22" fillId="0" borderId="0" xfId="0" applyNumberFormat="1" applyFont="1" applyBorder="1" applyAlignment="1">
      <alignment horizontal="left" vertical="center" wrapText="1"/>
    </xf>
    <xf numFmtId="3" fontId="22" fillId="0" borderId="0" xfId="0" applyNumberFormat="1" applyFont="1" applyFill="1" applyBorder="1" applyAlignment="1">
      <alignment horizontal="left" vertical="center" wrapText="1"/>
    </xf>
    <xf numFmtId="3" fontId="15" fillId="0" borderId="4" xfId="0" applyNumberFormat="1" applyFont="1" applyFill="1" applyBorder="1" applyAlignment="1">
      <alignment vertical="center" wrapText="1"/>
    </xf>
    <xf numFmtId="3" fontId="9" fillId="0" borderId="0" xfId="0" applyNumberFormat="1" applyFont="1" applyAlignment="1">
      <alignment horizontal="center" vertical="center" wrapText="1"/>
    </xf>
    <xf numFmtId="3" fontId="15" fillId="0" borderId="0" xfId="0" applyNumberFormat="1" applyFont="1" applyFill="1" applyBorder="1" applyAlignment="1">
      <alignment horizontal="center" vertical="center" wrapText="1"/>
    </xf>
    <xf numFmtId="3" fontId="19" fillId="0" borderId="1" xfId="0" applyNumberFormat="1" applyFont="1" applyBorder="1" applyAlignment="1">
      <alignment vertical="center" wrapText="1"/>
    </xf>
    <xf numFmtId="41" fontId="1" fillId="0" borderId="1" xfId="4" applyFont="1" applyFill="1" applyBorder="1" applyAlignment="1">
      <alignment horizontal="right" vertical="center" wrapText="1"/>
    </xf>
    <xf numFmtId="3" fontId="6" fillId="0" borderId="1" xfId="0" applyNumberFormat="1" applyFont="1" applyFill="1" applyBorder="1" applyAlignment="1">
      <alignment vertical="center" wrapText="1"/>
    </xf>
    <xf numFmtId="3" fontId="18" fillId="0" borderId="1" xfId="0" applyNumberFormat="1" applyFont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49" fontId="2" fillId="0" borderId="1" xfId="61" applyNumberFormat="1" applyFont="1" applyFill="1" applyBorder="1" applyAlignment="1" applyProtection="1">
      <alignment vertical="center" wrapText="1"/>
      <protection locked="0"/>
    </xf>
    <xf numFmtId="3" fontId="2" fillId="0" borderId="6" xfId="0" applyNumberFormat="1" applyFont="1" applyFill="1" applyBorder="1" applyAlignment="1">
      <alignment horizontal="right" vertical="center"/>
    </xf>
    <xf numFmtId="49" fontId="4" fillId="0" borderId="1" xfId="61" applyNumberFormat="1" applyFont="1" applyBorder="1" applyAlignment="1" applyProtection="1">
      <alignment vertical="center" wrapText="1"/>
      <protection locked="0"/>
    </xf>
    <xf numFmtId="41" fontId="2" fillId="0" borderId="1" xfId="4" applyNumberFormat="1" applyFont="1" applyFill="1" applyBorder="1" applyAlignment="1">
      <alignment horizontal="right" vertical="center" wrapText="1"/>
    </xf>
    <xf numFmtId="41" fontId="23" fillId="0" borderId="1" xfId="4" applyFont="1" applyFill="1" applyBorder="1" applyAlignment="1">
      <alignment horizontal="right" vertical="center" wrapText="1"/>
    </xf>
    <xf numFmtId="3" fontId="2" fillId="0" borderId="1" xfId="4" applyNumberFormat="1" applyFont="1" applyFill="1" applyBorder="1" applyAlignment="1">
      <alignment horizontal="right" vertical="center" wrapText="1"/>
    </xf>
    <xf numFmtId="41" fontId="2" fillId="3" borderId="1" xfId="4" applyFont="1" applyFill="1" applyBorder="1" applyAlignment="1">
      <alignment horizontal="right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182" fontId="2" fillId="0" borderId="1" xfId="63" applyNumberFormat="1" applyFont="1" applyFill="1" applyBorder="1" applyAlignment="1">
      <alignment horizontal="right"/>
    </xf>
    <xf numFmtId="4" fontId="15" fillId="0" borderId="0" xfId="0" applyNumberFormat="1" applyFont="1" applyAlignment="1">
      <alignment vertical="center" wrapText="1"/>
    </xf>
    <xf numFmtId="182" fontId="2" fillId="0" borderId="1" xfId="4" applyNumberFormat="1" applyFont="1" applyFill="1" applyBorder="1" applyAlignment="1" applyProtection="1">
      <alignment horizontal="right" vertical="center"/>
      <protection locked="0"/>
    </xf>
    <xf numFmtId="3" fontId="15" fillId="0" borderId="1" xfId="0" applyNumberFormat="1" applyFont="1" applyFill="1" applyBorder="1" applyAlignment="1">
      <alignment horizontal="right" vertical="center" wrapText="1"/>
    </xf>
    <xf numFmtId="3" fontId="5" fillId="0" borderId="1" xfId="0" applyNumberFormat="1" applyFont="1" applyBorder="1" applyAlignment="1">
      <alignment vertical="center" wrapText="1"/>
    </xf>
    <xf numFmtId="3" fontId="1" fillId="0" borderId="1" xfId="0" applyNumberFormat="1" applyFont="1" applyFill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15" fillId="0" borderId="1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Alignment="1">
      <alignment horizontal="left" vertical="center" wrapText="1"/>
    </xf>
    <xf numFmtId="3" fontId="2" fillId="0" borderId="0" xfId="0" applyNumberFormat="1" applyFont="1" applyFill="1" applyAlignment="1">
      <alignment horizontal="left" vertical="center" wrapText="1"/>
    </xf>
  </cellXfs>
  <cellStyles count="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全县一般预算收入二00七年完成及二00八年计划（草案）（排2）" xfId="49"/>
    <cellStyle name="常规 8" xfId="50"/>
    <cellStyle name="常规 9" xfId="51"/>
    <cellStyle name="常规_2013年鹿寨县预算支出汇总表" xfId="52"/>
    <cellStyle name="常规_2015年财政预算支出调整表（基金）" xfId="53"/>
    <cellStyle name="常规 2 2" xfId="54"/>
    <cellStyle name="千位分隔[0] 2 2" xfId="55"/>
    <cellStyle name="常规 10" xfId="56"/>
    <cellStyle name="Normal" xfId="57"/>
    <cellStyle name="常规 11" xfId="58"/>
    <cellStyle name="常规 2" xfId="59"/>
    <cellStyle name="常规 3" xfId="60"/>
    <cellStyle name="常规_B1012020" xfId="61"/>
    <cellStyle name="常规_全县一般预算收入二00七年完成及二00八年计划（草案）（排2） 2" xfId="62"/>
    <cellStyle name="样式 1" xfId="63"/>
    <cellStyle name="常规_2010年预算支出调整表（预算）" xfId="64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5"/>
  <sheetViews>
    <sheetView view="pageBreakPreview" zoomScale="130" zoomScaleNormal="110" workbookViewId="0">
      <pane ySplit="3" topLeftCell="A57" activePane="bottomLeft" state="frozen"/>
      <selection/>
      <selection pane="bottomLeft" activeCell="F40" sqref="F40"/>
    </sheetView>
  </sheetViews>
  <sheetFormatPr defaultColWidth="9" defaultRowHeight="15"/>
  <cols>
    <col min="1" max="1" width="39.125" style="70" customWidth="1"/>
    <col min="2" max="2" width="9.75" style="157" customWidth="1"/>
    <col min="3" max="3" width="11.125" style="157" customWidth="1"/>
    <col min="4" max="4" width="10" style="157" customWidth="1"/>
    <col min="5" max="5" width="1.5" style="157" hidden="1" customWidth="1"/>
    <col min="6" max="6" width="10.25" style="157" customWidth="1"/>
    <col min="7" max="7" width="26.25" style="157" customWidth="1"/>
    <col min="8" max="9" width="11.5" style="157" customWidth="1"/>
    <col min="10" max="10" width="11.375" style="157" customWidth="1"/>
    <col min="11" max="12" width="9" style="157" hidden="1" customWidth="1"/>
    <col min="13" max="13" width="9.75" style="157" customWidth="1"/>
    <col min="14" max="16384" width="9" style="70"/>
  </cols>
  <sheetData>
    <row r="1" s="153" customFormat="1" ht="20.25" spans="1:13">
      <c r="A1" s="178" t="s">
        <v>0</v>
      </c>
      <c r="B1" s="159"/>
      <c r="C1" s="159"/>
      <c r="D1" s="159"/>
      <c r="E1" s="159"/>
      <c r="F1" s="159"/>
      <c r="G1" s="159"/>
      <c r="H1" s="159"/>
      <c r="I1" s="159"/>
      <c r="J1" s="159"/>
      <c r="K1" s="157"/>
      <c r="L1" s="157"/>
      <c r="M1" s="157"/>
    </row>
    <row r="2" s="138" customFormat="1" ht="13.5" customHeight="1" spans="2:13">
      <c r="B2" s="160"/>
      <c r="C2" s="160"/>
      <c r="D2" s="157"/>
      <c r="E2" s="157"/>
      <c r="F2" s="157"/>
      <c r="G2" s="157"/>
      <c r="H2" s="179" t="s">
        <v>1</v>
      </c>
      <c r="I2" s="192"/>
      <c r="J2" s="192"/>
      <c r="K2" s="157"/>
      <c r="L2" s="157"/>
      <c r="M2" s="157"/>
    </row>
    <row r="3" s="138" customFormat="1" ht="33" customHeight="1" spans="1:13">
      <c r="A3" s="75" t="s">
        <v>2</v>
      </c>
      <c r="B3" s="76" t="s">
        <v>3</v>
      </c>
      <c r="C3" s="76" t="s">
        <v>4</v>
      </c>
      <c r="D3" s="76" t="s">
        <v>5</v>
      </c>
      <c r="E3" s="76"/>
      <c r="F3" s="77" t="s">
        <v>6</v>
      </c>
      <c r="G3" s="77" t="s">
        <v>7</v>
      </c>
      <c r="H3" s="76" t="s">
        <v>3</v>
      </c>
      <c r="I3" s="76" t="s">
        <v>4</v>
      </c>
      <c r="J3" s="76" t="s">
        <v>5</v>
      </c>
      <c r="K3" s="79"/>
      <c r="L3" s="79"/>
      <c r="M3" s="77" t="s">
        <v>6</v>
      </c>
    </row>
    <row r="4" s="138" customFormat="1" ht="13.5" customHeight="1" spans="1:13">
      <c r="A4" s="180" t="s">
        <v>8</v>
      </c>
      <c r="B4" s="181">
        <v>58841</v>
      </c>
      <c r="C4" s="181">
        <v>61577</v>
      </c>
      <c r="D4" s="181">
        <v>59719</v>
      </c>
      <c r="E4" s="90">
        <f>D4/C4*100</f>
        <v>96.9826396219368</v>
      </c>
      <c r="F4" s="80">
        <f>(D4-B4)/B4*100</f>
        <v>1.49215682942166</v>
      </c>
      <c r="G4" s="182" t="s">
        <v>9</v>
      </c>
      <c r="H4" s="181">
        <v>277282</v>
      </c>
      <c r="I4" s="181">
        <v>284569</v>
      </c>
      <c r="J4" s="181">
        <v>291526</v>
      </c>
      <c r="K4" s="80">
        <f>(J4/H4-1)*100</f>
        <v>5.13700853282939</v>
      </c>
      <c r="L4" s="82"/>
      <c r="M4" s="80">
        <f>(J4-H4)/H4*100</f>
        <v>5.13700853282939</v>
      </c>
    </row>
    <row r="5" s="138" customFormat="1" ht="13.5" customHeight="1" spans="1:13">
      <c r="A5" s="180" t="s">
        <v>10</v>
      </c>
      <c r="B5" s="181">
        <v>200161</v>
      </c>
      <c r="C5" s="181">
        <v>192999</v>
      </c>
      <c r="D5" s="181">
        <v>223506</v>
      </c>
      <c r="E5" s="90">
        <f>D5/C5*100</f>
        <v>115.806817651905</v>
      </c>
      <c r="F5" s="80">
        <f t="shared" ref="F5:F36" si="0">(D5-B5)/B5*100</f>
        <v>11.6631111954876</v>
      </c>
      <c r="G5" s="182" t="s">
        <v>11</v>
      </c>
      <c r="H5" s="181">
        <v>5472</v>
      </c>
      <c r="I5" s="181">
        <v>4263</v>
      </c>
      <c r="J5" s="181">
        <v>5425</v>
      </c>
      <c r="K5" s="80">
        <f>(J5/H5-1)*100</f>
        <v>-0.858918128654973</v>
      </c>
      <c r="L5" s="82"/>
      <c r="M5" s="80">
        <f>(J5-H5)/H5*100</f>
        <v>-0.858918128654971</v>
      </c>
    </row>
    <row r="6" s="138" customFormat="1" ht="13.5" customHeight="1" spans="1:14">
      <c r="A6" s="183" t="s">
        <v>12</v>
      </c>
      <c r="B6" s="86">
        <v>10056</v>
      </c>
      <c r="C6" s="86">
        <v>10056</v>
      </c>
      <c r="D6" s="86">
        <v>10056</v>
      </c>
      <c r="E6" s="90">
        <f>D6/C6*100</f>
        <v>100</v>
      </c>
      <c r="F6" s="90">
        <f t="shared" si="0"/>
        <v>0</v>
      </c>
      <c r="G6" s="85" t="s">
        <v>13</v>
      </c>
      <c r="H6" s="86">
        <v>250</v>
      </c>
      <c r="I6" s="193"/>
      <c r="J6" s="86">
        <v>280</v>
      </c>
      <c r="K6" s="90">
        <f>(J6/H6-1)*100</f>
        <v>12</v>
      </c>
      <c r="L6" s="95"/>
      <c r="M6" s="90">
        <f>(J6-H6)/H6*100</f>
        <v>12</v>
      </c>
      <c r="N6" s="194"/>
    </row>
    <row r="7" s="138" customFormat="1" ht="13.5" customHeight="1" spans="1:13">
      <c r="A7" s="183" t="s">
        <v>14</v>
      </c>
      <c r="B7" s="86">
        <v>942</v>
      </c>
      <c r="C7" s="86">
        <v>942</v>
      </c>
      <c r="D7" s="86">
        <v>942</v>
      </c>
      <c r="E7" s="90">
        <f>D7/C7*100</f>
        <v>100</v>
      </c>
      <c r="F7" s="90">
        <f t="shared" si="0"/>
        <v>0</v>
      </c>
      <c r="G7" s="85" t="s">
        <v>15</v>
      </c>
      <c r="H7" s="86">
        <v>5222</v>
      </c>
      <c r="I7" s="195"/>
      <c r="J7" s="86">
        <v>5145</v>
      </c>
      <c r="K7" s="90">
        <f>(J7/H7-1)*100</f>
        <v>-1.4745308310992</v>
      </c>
      <c r="L7" s="95"/>
      <c r="M7" s="90">
        <f>(J7-H7)/H7*100</f>
        <v>-1.4745308310992</v>
      </c>
    </row>
    <row r="8" s="138" customFormat="1" ht="13.5" customHeight="1" spans="1:13">
      <c r="A8" s="184" t="s">
        <v>16</v>
      </c>
      <c r="B8" s="86">
        <v>778</v>
      </c>
      <c r="C8" s="86">
        <v>778</v>
      </c>
      <c r="D8" s="86">
        <v>778</v>
      </c>
      <c r="E8" s="90">
        <f>D8/C8*100</f>
        <v>100</v>
      </c>
      <c r="F8" s="90">
        <f t="shared" si="0"/>
        <v>0</v>
      </c>
      <c r="G8" s="185"/>
      <c r="H8" s="86"/>
      <c r="I8" s="86"/>
      <c r="J8" s="86"/>
      <c r="K8" s="90"/>
      <c r="L8" s="95"/>
      <c r="M8" s="90"/>
    </row>
    <row r="9" s="138" customFormat="1" ht="13.5" customHeight="1" spans="1:13">
      <c r="A9" s="184" t="s">
        <v>17</v>
      </c>
      <c r="B9" s="86">
        <v>4403</v>
      </c>
      <c r="C9" s="86">
        <v>4403</v>
      </c>
      <c r="D9" s="86">
        <v>4403</v>
      </c>
      <c r="E9" s="90"/>
      <c r="F9" s="90">
        <f t="shared" si="0"/>
        <v>0</v>
      </c>
      <c r="G9" s="185"/>
      <c r="H9" s="86"/>
      <c r="I9" s="86"/>
      <c r="J9" s="86"/>
      <c r="K9" s="90"/>
      <c r="L9" s="95"/>
      <c r="M9" s="90"/>
    </row>
    <row r="10" s="138" customFormat="1" ht="13.5" customHeight="1" spans="1:13">
      <c r="A10" s="184" t="s">
        <v>18</v>
      </c>
      <c r="B10" s="86">
        <v>45</v>
      </c>
      <c r="C10" s="86">
        <v>45</v>
      </c>
      <c r="D10" s="86">
        <v>45</v>
      </c>
      <c r="E10" s="90"/>
      <c r="F10" s="90">
        <f t="shared" si="0"/>
        <v>0</v>
      </c>
      <c r="G10" s="185"/>
      <c r="H10" s="86"/>
      <c r="I10" s="86"/>
      <c r="J10" s="86"/>
      <c r="K10" s="90"/>
      <c r="L10" s="95"/>
      <c r="M10" s="90"/>
    </row>
    <row r="11" s="138" customFormat="1" ht="13.5" customHeight="1" spans="1:13">
      <c r="A11" s="184" t="s">
        <v>19</v>
      </c>
      <c r="B11" s="86">
        <v>1447</v>
      </c>
      <c r="C11" s="86">
        <v>1447</v>
      </c>
      <c r="D11" s="86">
        <v>1447</v>
      </c>
      <c r="E11" s="90">
        <f t="shared" ref="E11:E21" si="1">D11/C11*100</f>
        <v>100</v>
      </c>
      <c r="F11" s="90">
        <f t="shared" si="0"/>
        <v>0</v>
      </c>
      <c r="G11" s="185"/>
      <c r="H11" s="86"/>
      <c r="I11" s="86"/>
      <c r="J11" s="86"/>
      <c r="K11" s="90"/>
      <c r="L11" s="95"/>
      <c r="M11" s="90"/>
    </row>
    <row r="12" s="138" customFormat="1" ht="13.5" customHeight="1" spans="1:13">
      <c r="A12" s="184" t="s">
        <v>20</v>
      </c>
      <c r="B12" s="86">
        <v>2441</v>
      </c>
      <c r="C12" s="86">
        <v>2441</v>
      </c>
      <c r="D12" s="86">
        <v>2441</v>
      </c>
      <c r="E12" s="90">
        <f t="shared" si="1"/>
        <v>100</v>
      </c>
      <c r="F12" s="90">
        <f t="shared" si="0"/>
        <v>0</v>
      </c>
      <c r="G12" s="85"/>
      <c r="H12" s="86"/>
      <c r="I12" s="86"/>
      <c r="J12" s="86"/>
      <c r="K12" s="90"/>
      <c r="L12" s="95"/>
      <c r="M12" s="90"/>
    </row>
    <row r="13" s="138" customFormat="1" ht="13.5" customHeight="1" spans="1:14">
      <c r="A13" s="183" t="s">
        <v>21</v>
      </c>
      <c r="B13" s="86">
        <v>174147</v>
      </c>
      <c r="C13" s="86">
        <v>162048</v>
      </c>
      <c r="D13" s="86">
        <v>187468</v>
      </c>
      <c r="E13" s="90">
        <f t="shared" si="1"/>
        <v>115.686710110585</v>
      </c>
      <c r="F13" s="90">
        <f t="shared" si="0"/>
        <v>7.64928479962331</v>
      </c>
      <c r="G13" s="85"/>
      <c r="H13" s="86"/>
      <c r="I13" s="86"/>
      <c r="J13" s="86"/>
      <c r="K13" s="90" t="e">
        <f>(J13/H12-1)*100</f>
        <v>#DIV/0!</v>
      </c>
      <c r="L13" s="95"/>
      <c r="M13" s="90"/>
      <c r="N13" s="194"/>
    </row>
    <row r="14" s="138" customFormat="1" ht="13.5" customHeight="1" spans="1:13">
      <c r="A14" s="184" t="s">
        <v>22</v>
      </c>
      <c r="B14" s="86">
        <v>1094</v>
      </c>
      <c r="C14" s="86">
        <v>1094</v>
      </c>
      <c r="D14" s="86">
        <v>1094</v>
      </c>
      <c r="E14" s="90">
        <f t="shared" si="1"/>
        <v>100</v>
      </c>
      <c r="F14" s="90">
        <f t="shared" si="0"/>
        <v>0</v>
      </c>
      <c r="G14" s="85"/>
      <c r="H14" s="86"/>
      <c r="I14" s="86"/>
      <c r="J14" s="86"/>
      <c r="K14" s="90"/>
      <c r="L14" s="95"/>
      <c r="M14" s="90"/>
    </row>
    <row r="15" s="138" customFormat="1" ht="13.5" customHeight="1" spans="1:13">
      <c r="A15" s="184" t="s">
        <v>23</v>
      </c>
      <c r="B15" s="86">
        <v>38728</v>
      </c>
      <c r="C15" s="86">
        <v>39418</v>
      </c>
      <c r="D15" s="86">
        <v>39402</v>
      </c>
      <c r="E15" s="90">
        <f t="shared" si="1"/>
        <v>99.95940940687</v>
      </c>
      <c r="F15" s="90">
        <f t="shared" si="0"/>
        <v>1.7403429043586</v>
      </c>
      <c r="G15" s="79" t="s">
        <v>24</v>
      </c>
      <c r="H15" s="181">
        <v>11144</v>
      </c>
      <c r="I15" s="181">
        <v>14511</v>
      </c>
      <c r="J15" s="181">
        <v>11500</v>
      </c>
      <c r="K15" s="80" t="e">
        <f>(#REF!/#REF!-1)*100</f>
        <v>#REF!</v>
      </c>
      <c r="L15" s="82"/>
      <c r="M15" s="90">
        <f>(J15-H15)/H15*100</f>
        <v>3.19454414931802</v>
      </c>
    </row>
    <row r="16" s="138" customFormat="1" ht="13.5" customHeight="1" spans="1:13">
      <c r="A16" s="184" t="s">
        <v>25</v>
      </c>
      <c r="B16" s="86">
        <v>13700</v>
      </c>
      <c r="C16" s="86">
        <v>13256</v>
      </c>
      <c r="D16" s="186">
        <v>20054</v>
      </c>
      <c r="E16" s="90">
        <f t="shared" si="1"/>
        <v>151.282438141219</v>
      </c>
      <c r="F16" s="90">
        <f t="shared" si="0"/>
        <v>46.3795620437956</v>
      </c>
      <c r="G16" s="79" t="s">
        <v>26</v>
      </c>
      <c r="H16" s="181">
        <v>9804</v>
      </c>
      <c r="I16" s="181"/>
      <c r="J16" s="181">
        <v>0</v>
      </c>
      <c r="K16" s="80"/>
      <c r="L16" s="82"/>
      <c r="M16" s="181" t="s">
        <v>27</v>
      </c>
    </row>
    <row r="17" s="138" customFormat="1" ht="13.5" customHeight="1" spans="1:13">
      <c r="A17" s="184" t="s">
        <v>28</v>
      </c>
      <c r="B17" s="86">
        <v>11465</v>
      </c>
      <c r="C17" s="86">
        <f>966+55+42</f>
        <v>1063</v>
      </c>
      <c r="D17" s="186">
        <v>10408</v>
      </c>
      <c r="E17" s="90">
        <f t="shared" si="1"/>
        <v>979.115710253998</v>
      </c>
      <c r="F17" s="90">
        <f t="shared" si="0"/>
        <v>-9.21936327954645</v>
      </c>
      <c r="G17" s="79" t="s">
        <v>29</v>
      </c>
      <c r="H17" s="86">
        <v>410</v>
      </c>
      <c r="I17" s="181"/>
      <c r="J17" s="86">
        <v>0</v>
      </c>
      <c r="K17" s="90">
        <f>(J17/H17-1)*100</f>
        <v>-100</v>
      </c>
      <c r="L17" s="95"/>
      <c r="M17" s="181" t="s">
        <v>27</v>
      </c>
    </row>
    <row r="18" s="138" customFormat="1" ht="13.5" customHeight="1" spans="1:13">
      <c r="A18" s="184" t="s">
        <v>30</v>
      </c>
      <c r="B18" s="181" t="s">
        <v>27</v>
      </c>
      <c r="C18" s="181"/>
      <c r="D18" s="181"/>
      <c r="E18" s="90" t="e">
        <f t="shared" si="1"/>
        <v>#DIV/0!</v>
      </c>
      <c r="F18" s="181" t="s">
        <v>27</v>
      </c>
      <c r="G18" s="79" t="s">
        <v>31</v>
      </c>
      <c r="H18" s="86">
        <v>17685</v>
      </c>
      <c r="I18" s="181"/>
      <c r="J18" s="86">
        <v>15131</v>
      </c>
      <c r="K18" s="90">
        <f>(J18/H18-1)*100</f>
        <v>-14.4416171897088</v>
      </c>
      <c r="L18" s="95"/>
      <c r="M18" s="181" t="s">
        <v>27</v>
      </c>
    </row>
    <row r="19" s="138" customFormat="1" ht="13.5" customHeight="1" spans="1:13">
      <c r="A19" s="184" t="s">
        <v>32</v>
      </c>
      <c r="B19" s="181" t="s">
        <v>27</v>
      </c>
      <c r="C19" s="181"/>
      <c r="D19" s="181"/>
      <c r="E19" s="90" t="e">
        <f t="shared" ref="E19:E25" si="2">D19/C19*100</f>
        <v>#DIV/0!</v>
      </c>
      <c r="F19" s="181" t="s">
        <v>27</v>
      </c>
      <c r="G19" s="185"/>
      <c r="H19" s="86"/>
      <c r="I19" s="86"/>
      <c r="J19" s="86"/>
      <c r="K19" s="90"/>
      <c r="L19" s="95"/>
      <c r="M19" s="90"/>
    </row>
    <row r="20" s="138" customFormat="1" ht="13.5" customHeight="1" spans="1:13">
      <c r="A20" s="184" t="s">
        <v>33</v>
      </c>
      <c r="B20" s="86">
        <v>724</v>
      </c>
      <c r="C20" s="86">
        <v>652</v>
      </c>
      <c r="D20" s="86">
        <v>499</v>
      </c>
      <c r="E20" s="90">
        <f t="shared" si="2"/>
        <v>76.5337423312884</v>
      </c>
      <c r="F20" s="90">
        <f t="shared" si="0"/>
        <v>-31.0773480662983</v>
      </c>
      <c r="G20" s="185"/>
      <c r="H20" s="86"/>
      <c r="I20" s="86"/>
      <c r="J20" s="86"/>
      <c r="K20" s="90" t="e">
        <f>(J20/H20-1)*100</f>
        <v>#DIV/0!</v>
      </c>
      <c r="L20" s="95"/>
      <c r="M20" s="90"/>
    </row>
    <row r="21" s="138" customFormat="1" ht="13.5" customHeight="1" spans="1:13">
      <c r="A21" s="184" t="s">
        <v>34</v>
      </c>
      <c r="B21" s="86">
        <v>200</v>
      </c>
      <c r="C21" s="86">
        <v>200</v>
      </c>
      <c r="D21" s="86">
        <v>200</v>
      </c>
      <c r="E21" s="90">
        <f t="shared" si="2"/>
        <v>100</v>
      </c>
      <c r="F21" s="90">
        <f t="shared" si="0"/>
        <v>0</v>
      </c>
      <c r="G21" s="85"/>
      <c r="H21" s="86"/>
      <c r="I21" s="86"/>
      <c r="J21" s="86"/>
      <c r="K21" s="90" t="e">
        <f>(J21/H21-1)*100</f>
        <v>#DIV/0!</v>
      </c>
      <c r="L21" s="196" t="s">
        <v>35</v>
      </c>
      <c r="M21" s="90"/>
    </row>
    <row r="22" s="138" customFormat="1" ht="13.5" customHeight="1" spans="1:13">
      <c r="A22" s="184" t="s">
        <v>36</v>
      </c>
      <c r="B22" s="86">
        <v>21360</v>
      </c>
      <c r="C22" s="86">
        <v>21091</v>
      </c>
      <c r="D22" s="86">
        <v>21320</v>
      </c>
      <c r="E22" s="90">
        <f t="shared" si="2"/>
        <v>101.085771182021</v>
      </c>
      <c r="F22" s="90">
        <f t="shared" si="0"/>
        <v>-0.187265917602996</v>
      </c>
      <c r="G22" s="85"/>
      <c r="H22" s="86"/>
      <c r="I22" s="86"/>
      <c r="J22" s="86"/>
      <c r="K22" s="90"/>
      <c r="L22" s="95"/>
      <c r="M22" s="90"/>
    </row>
    <row r="23" s="138" customFormat="1" ht="13.5" customHeight="1" spans="1:13">
      <c r="A23" s="187" t="s">
        <v>37</v>
      </c>
      <c r="B23" s="86">
        <v>851</v>
      </c>
      <c r="C23" s="86">
        <v>824</v>
      </c>
      <c r="D23" s="86">
        <v>824</v>
      </c>
      <c r="E23" s="90">
        <f t="shared" si="2"/>
        <v>100</v>
      </c>
      <c r="F23" s="90">
        <f t="shared" si="0"/>
        <v>-3.17273795534665</v>
      </c>
      <c r="G23" s="85"/>
      <c r="H23" s="86"/>
      <c r="I23" s="86"/>
      <c r="J23" s="86"/>
      <c r="K23" s="90"/>
      <c r="L23" s="95"/>
      <c r="M23" s="90"/>
    </row>
    <row r="24" s="138" customFormat="1" ht="13.5" customHeight="1" spans="1:13">
      <c r="A24" s="187" t="s">
        <v>38</v>
      </c>
      <c r="B24" s="86">
        <v>7091</v>
      </c>
      <c r="C24" s="86">
        <v>3095</v>
      </c>
      <c r="D24" s="86">
        <v>3606</v>
      </c>
      <c r="E24" s="90">
        <f t="shared" si="2"/>
        <v>116.510500807754</v>
      </c>
      <c r="F24" s="90">
        <f t="shared" si="0"/>
        <v>-49.1468058101819</v>
      </c>
      <c r="G24" s="85"/>
      <c r="H24" s="86"/>
      <c r="I24" s="86"/>
      <c r="J24" s="86"/>
      <c r="K24" s="90" t="e">
        <f>(J24/H24-1)*100</f>
        <v>#DIV/0!</v>
      </c>
      <c r="L24" s="95"/>
      <c r="M24" s="90"/>
    </row>
    <row r="25" s="138" customFormat="1" ht="13.5" customHeight="1" spans="1:13">
      <c r="A25" s="187" t="s">
        <v>39</v>
      </c>
      <c r="B25" s="181" t="s">
        <v>27</v>
      </c>
      <c r="C25" s="181"/>
      <c r="D25" s="181"/>
      <c r="E25" s="90"/>
      <c r="F25" s="181" t="s">
        <v>27</v>
      </c>
      <c r="G25" s="85"/>
      <c r="H25" s="86"/>
      <c r="I25" s="86"/>
      <c r="J25" s="86"/>
      <c r="K25" s="90"/>
      <c r="L25" s="95"/>
      <c r="M25" s="90"/>
    </row>
    <row r="26" s="138" customFormat="1" ht="13.5" customHeight="1" spans="1:13">
      <c r="A26" s="187" t="s">
        <v>40</v>
      </c>
      <c r="B26" s="86">
        <v>14235</v>
      </c>
      <c r="C26" s="188">
        <f>9191+1905</f>
        <v>11096</v>
      </c>
      <c r="D26" s="86">
        <v>11096</v>
      </c>
      <c r="E26" s="90">
        <f>D26/C26*100</f>
        <v>100</v>
      </c>
      <c r="F26" s="90">
        <f t="shared" si="0"/>
        <v>-22.0512820512821</v>
      </c>
      <c r="G26" s="79" t="s">
        <v>41</v>
      </c>
      <c r="H26" s="181">
        <f>B73-H4-H5-H15-H16-H17-H18</f>
        <v>16343</v>
      </c>
      <c r="I26" s="181"/>
      <c r="J26" s="181">
        <v>6500</v>
      </c>
      <c r="K26" s="80" t="e">
        <f>(#REF!/#REF!-1)*100</f>
        <v>#REF!</v>
      </c>
      <c r="L26" s="82"/>
      <c r="M26" s="90">
        <f>(J26-H26)/H26*100</f>
        <v>-60.2276203879337</v>
      </c>
    </row>
    <row r="27" s="138" customFormat="1" ht="13.5" customHeight="1" spans="1:13">
      <c r="A27" s="187" t="s">
        <v>42</v>
      </c>
      <c r="B27" s="86">
        <v>1724</v>
      </c>
      <c r="C27" s="86">
        <v>1147</v>
      </c>
      <c r="D27" s="86">
        <v>1170</v>
      </c>
      <c r="E27" s="90"/>
      <c r="F27" s="90">
        <f t="shared" si="0"/>
        <v>-32.1345707656613</v>
      </c>
      <c r="G27" s="85"/>
      <c r="H27" s="86"/>
      <c r="I27" s="86"/>
      <c r="J27" s="86"/>
      <c r="K27" s="90"/>
      <c r="L27" s="95"/>
      <c r="M27" s="90"/>
    </row>
    <row r="28" s="138" customFormat="1" ht="13.5" customHeight="1" spans="1:13">
      <c r="A28" s="187" t="s">
        <v>43</v>
      </c>
      <c r="B28" s="86">
        <v>9942</v>
      </c>
      <c r="C28" s="86">
        <v>14319</v>
      </c>
      <c r="D28" s="86">
        <v>14560</v>
      </c>
      <c r="E28" s="90"/>
      <c r="F28" s="90">
        <f t="shared" si="0"/>
        <v>46.4494065580366</v>
      </c>
      <c r="G28" s="85" t="s">
        <v>44</v>
      </c>
      <c r="H28" s="86"/>
      <c r="I28" s="86"/>
      <c r="J28" s="86"/>
      <c r="K28" s="95" t="e">
        <f>SUM(K29,#REF!)</f>
        <v>#REF!</v>
      </c>
      <c r="L28" s="95" t="e">
        <f>SUM(L29,#REF!)</f>
        <v>#REF!</v>
      </c>
      <c r="M28" s="90"/>
    </row>
    <row r="29" s="138" customFormat="1" ht="13.5" customHeight="1" spans="1:13">
      <c r="A29" s="187" t="s">
        <v>45</v>
      </c>
      <c r="B29" s="189">
        <v>10</v>
      </c>
      <c r="C29" s="86">
        <v>10</v>
      </c>
      <c r="D29" s="86">
        <v>10</v>
      </c>
      <c r="E29" s="90"/>
      <c r="F29" s="90" t="s">
        <v>27</v>
      </c>
      <c r="G29" s="85" t="s">
        <v>46</v>
      </c>
      <c r="H29" s="86">
        <f>SUM(H26-H28)</f>
        <v>16343</v>
      </c>
      <c r="I29" s="181"/>
      <c r="J29" s="86">
        <f>SUM(J26-J28)</f>
        <v>6500</v>
      </c>
      <c r="K29" s="90" t="e">
        <f>(#REF!/#REF!-1)*100</f>
        <v>#REF!</v>
      </c>
      <c r="L29" s="95"/>
      <c r="M29" s="90">
        <f>(J29-H29)/H29*100</f>
        <v>-60.2276203879337</v>
      </c>
    </row>
    <row r="30" s="138" customFormat="1" ht="13.5" customHeight="1" spans="1:13">
      <c r="A30" s="187" t="s">
        <v>47</v>
      </c>
      <c r="B30" s="86">
        <v>476</v>
      </c>
      <c r="C30" s="86">
        <v>414</v>
      </c>
      <c r="D30" s="86">
        <v>396</v>
      </c>
      <c r="E30" s="90"/>
      <c r="F30" s="90">
        <f t="shared" si="0"/>
        <v>-16.8067226890756</v>
      </c>
      <c r="G30" s="85"/>
      <c r="H30" s="85"/>
      <c r="I30" s="85"/>
      <c r="J30" s="85"/>
      <c r="K30" s="85"/>
      <c r="L30" s="85"/>
      <c r="M30" s="90"/>
    </row>
    <row r="31" s="138" customFormat="1" ht="13.5" customHeight="1" spans="1:13">
      <c r="A31" s="187" t="s">
        <v>48</v>
      </c>
      <c r="B31" s="86">
        <v>25215</v>
      </c>
      <c r="C31" s="86">
        <f>27439+68+423</f>
        <v>27930</v>
      </c>
      <c r="D31" s="86">
        <v>27935</v>
      </c>
      <c r="E31" s="90"/>
      <c r="F31" s="90">
        <f t="shared" si="0"/>
        <v>10.7872298235177</v>
      </c>
      <c r="G31" s="85"/>
      <c r="H31" s="86"/>
      <c r="I31" s="86"/>
      <c r="J31" s="86"/>
      <c r="K31" s="90" t="e">
        <f>(J31/H31-1)*100</f>
        <v>#DIV/0!</v>
      </c>
      <c r="L31" s="95"/>
      <c r="M31" s="90"/>
    </row>
    <row r="32" s="138" customFormat="1" ht="13.5" customHeight="1" spans="1:13">
      <c r="A32" s="187" t="s">
        <v>49</v>
      </c>
      <c r="B32" s="86">
        <v>7699</v>
      </c>
      <c r="C32" s="86">
        <f>8114+122</f>
        <v>8236</v>
      </c>
      <c r="D32" s="86">
        <v>13601</v>
      </c>
      <c r="E32" s="90"/>
      <c r="F32" s="90">
        <f t="shared" si="0"/>
        <v>76.659306403429</v>
      </c>
      <c r="G32" s="85"/>
      <c r="H32" s="86"/>
      <c r="I32" s="86"/>
      <c r="J32" s="86"/>
      <c r="K32" s="90"/>
      <c r="L32" s="95"/>
      <c r="M32" s="90"/>
    </row>
    <row r="33" s="138" customFormat="1" ht="13.5" customHeight="1" spans="1:13">
      <c r="A33" s="187" t="s">
        <v>50</v>
      </c>
      <c r="B33" s="86">
        <v>978</v>
      </c>
      <c r="C33" s="86">
        <v>959</v>
      </c>
      <c r="D33" s="86">
        <v>959</v>
      </c>
      <c r="E33" s="90"/>
      <c r="F33" s="90">
        <f t="shared" si="0"/>
        <v>-1.94274028629857</v>
      </c>
      <c r="G33" s="85"/>
      <c r="H33" s="86"/>
      <c r="I33" s="86"/>
      <c r="J33" s="86"/>
      <c r="K33" s="90"/>
      <c r="L33" s="95"/>
      <c r="M33" s="90"/>
    </row>
    <row r="34" s="138" customFormat="1" ht="13.5" customHeight="1" spans="1:13">
      <c r="A34" s="187" t="s">
        <v>51</v>
      </c>
      <c r="B34" s="86">
        <v>12254</v>
      </c>
      <c r="C34" s="86">
        <f>14473+293</f>
        <v>14766</v>
      </c>
      <c r="D34" s="86">
        <v>17820</v>
      </c>
      <c r="E34" s="90"/>
      <c r="F34" s="90">
        <f t="shared" si="0"/>
        <v>45.4219030520646</v>
      </c>
      <c r="G34" s="85"/>
      <c r="H34" s="86"/>
      <c r="I34" s="86"/>
      <c r="J34" s="86"/>
      <c r="K34" s="90"/>
      <c r="L34" s="95"/>
      <c r="M34" s="90"/>
    </row>
    <row r="35" s="138" customFormat="1" ht="13.5" customHeight="1" spans="1:13">
      <c r="A35" s="187" t="s">
        <v>52</v>
      </c>
      <c r="B35" s="86">
        <v>3779</v>
      </c>
      <c r="C35" s="86">
        <v>495</v>
      </c>
      <c r="D35" s="86">
        <v>495</v>
      </c>
      <c r="E35" s="90"/>
      <c r="F35" s="90">
        <f t="shared" si="0"/>
        <v>-86.9012966393226</v>
      </c>
      <c r="G35" s="85"/>
      <c r="H35" s="86"/>
      <c r="I35" s="86"/>
      <c r="J35" s="86"/>
      <c r="K35" s="90"/>
      <c r="L35" s="95"/>
      <c r="M35" s="90"/>
    </row>
    <row r="36" s="138" customFormat="1" ht="13.5" customHeight="1" spans="1:13">
      <c r="A36" s="187" t="s">
        <v>53</v>
      </c>
      <c r="B36" s="86">
        <v>1164</v>
      </c>
      <c r="C36" s="86">
        <v>555</v>
      </c>
      <c r="D36" s="86">
        <v>634</v>
      </c>
      <c r="E36" s="90"/>
      <c r="F36" s="90">
        <f t="shared" si="0"/>
        <v>-45.53264604811</v>
      </c>
      <c r="G36" s="85"/>
      <c r="H36" s="86"/>
      <c r="I36" s="86"/>
      <c r="J36" s="86"/>
      <c r="K36" s="90"/>
      <c r="L36" s="95"/>
      <c r="M36" s="90"/>
    </row>
    <row r="37" s="138" customFormat="1" ht="13.5" customHeight="1" spans="1:13">
      <c r="A37" s="187" t="s">
        <v>54</v>
      </c>
      <c r="B37" s="86">
        <v>0</v>
      </c>
      <c r="C37" s="86">
        <v>43</v>
      </c>
      <c r="D37" s="86">
        <v>0</v>
      </c>
      <c r="E37" s="90"/>
      <c r="F37" s="90" t="s">
        <v>27</v>
      </c>
      <c r="G37" s="85"/>
      <c r="H37" s="86"/>
      <c r="I37" s="86"/>
      <c r="J37" s="86"/>
      <c r="K37" s="90"/>
      <c r="L37" s="95"/>
      <c r="M37" s="90"/>
    </row>
    <row r="38" s="138" customFormat="1" ht="13.5" customHeight="1" spans="1:13">
      <c r="A38" s="187" t="s">
        <v>55</v>
      </c>
      <c r="B38" s="86">
        <v>49</v>
      </c>
      <c r="C38" s="86">
        <v>23</v>
      </c>
      <c r="D38" s="86">
        <v>23</v>
      </c>
      <c r="E38" s="90"/>
      <c r="F38" s="90">
        <f t="shared" ref="F37:F74" si="3">(D38-B38)/B38*100</f>
        <v>-53.0612244897959</v>
      </c>
      <c r="G38" s="85"/>
      <c r="H38" s="86"/>
      <c r="I38" s="86"/>
      <c r="J38" s="86"/>
      <c r="K38" s="90"/>
      <c r="L38" s="95"/>
      <c r="M38" s="90"/>
    </row>
    <row r="39" s="138" customFormat="1" ht="13.5" hidden="1" customHeight="1" spans="1:13">
      <c r="A39" s="187" t="s">
        <v>56</v>
      </c>
      <c r="B39" s="86"/>
      <c r="C39" s="86"/>
      <c r="D39" s="86"/>
      <c r="E39" s="90"/>
      <c r="F39" s="90" t="e">
        <f t="shared" si="3"/>
        <v>#DIV/0!</v>
      </c>
      <c r="G39" s="85"/>
      <c r="H39" s="86"/>
      <c r="I39" s="86"/>
      <c r="J39" s="86"/>
      <c r="K39" s="90"/>
      <c r="L39" s="95"/>
      <c r="M39" s="90"/>
    </row>
    <row r="40" s="138" customFormat="1" ht="13.5" customHeight="1" spans="1:13">
      <c r="A40" s="187" t="s">
        <v>57</v>
      </c>
      <c r="B40" s="86">
        <v>0</v>
      </c>
      <c r="C40" s="86"/>
      <c r="D40" s="86">
        <v>0</v>
      </c>
      <c r="E40" s="90"/>
      <c r="F40" s="86">
        <v>0</v>
      </c>
      <c r="G40" s="85"/>
      <c r="H40" s="86"/>
      <c r="I40" s="86"/>
      <c r="J40" s="86"/>
      <c r="K40" s="90"/>
      <c r="L40" s="95"/>
      <c r="M40" s="90"/>
    </row>
    <row r="41" s="138" customFormat="1" ht="13.5" customHeight="1" spans="1:13">
      <c r="A41" s="187" t="s">
        <v>58</v>
      </c>
      <c r="B41" s="86">
        <v>0</v>
      </c>
      <c r="C41" s="86"/>
      <c r="D41" s="86">
        <v>0</v>
      </c>
      <c r="E41" s="90"/>
      <c r="F41" s="86">
        <v>0</v>
      </c>
      <c r="G41" s="85"/>
      <c r="H41" s="86"/>
      <c r="I41" s="86"/>
      <c r="J41" s="86"/>
      <c r="K41" s="90"/>
      <c r="L41" s="95"/>
      <c r="M41" s="90"/>
    </row>
    <row r="42" s="138" customFormat="1" ht="13.5" customHeight="1" spans="1:13">
      <c r="A42" s="187" t="s">
        <v>59</v>
      </c>
      <c r="B42" s="86">
        <v>0</v>
      </c>
      <c r="C42" s="86"/>
      <c r="D42" s="86">
        <v>0</v>
      </c>
      <c r="E42" s="90"/>
      <c r="F42" s="86">
        <v>0</v>
      </c>
      <c r="G42" s="85"/>
      <c r="H42" s="86"/>
      <c r="I42" s="86"/>
      <c r="J42" s="86"/>
      <c r="K42" s="90"/>
      <c r="L42" s="95"/>
      <c r="M42" s="90"/>
    </row>
    <row r="43" s="138" customFormat="1" ht="13.5" customHeight="1" spans="1:13">
      <c r="A43" s="184" t="s">
        <v>60</v>
      </c>
      <c r="B43" s="86">
        <v>1409</v>
      </c>
      <c r="C43" s="86">
        <f>849+5+314+194</f>
        <v>1362</v>
      </c>
      <c r="D43" s="86">
        <v>1362</v>
      </c>
      <c r="E43" s="90">
        <f t="shared" ref="E43:E63" si="4">D43/C43*100</f>
        <v>100</v>
      </c>
      <c r="F43" s="90">
        <f t="shared" si="3"/>
        <v>-3.33569907735983</v>
      </c>
      <c r="G43" s="85"/>
      <c r="H43" s="86"/>
      <c r="I43" s="86"/>
      <c r="J43" s="86"/>
      <c r="K43" s="90"/>
      <c r="L43" s="95"/>
      <c r="M43" s="90"/>
    </row>
    <row r="44" s="138" customFormat="1" ht="13.5" customHeight="1" spans="1:13">
      <c r="A44" s="183" t="s">
        <v>61</v>
      </c>
      <c r="B44" s="86">
        <v>15958</v>
      </c>
      <c r="C44" s="86">
        <v>20895</v>
      </c>
      <c r="D44" s="86">
        <v>25982</v>
      </c>
      <c r="E44" s="90">
        <f t="shared" si="4"/>
        <v>124.345537209859</v>
      </c>
      <c r="F44" s="90">
        <f t="shared" si="3"/>
        <v>62.8148890838451</v>
      </c>
      <c r="G44" s="85"/>
      <c r="H44" s="86"/>
      <c r="I44" s="86"/>
      <c r="J44" s="86"/>
      <c r="K44" s="90"/>
      <c r="L44" s="95"/>
      <c r="M44" s="90"/>
    </row>
    <row r="45" s="138" customFormat="1" ht="13.5" customHeight="1" spans="1:13">
      <c r="A45" s="184" t="s">
        <v>62</v>
      </c>
      <c r="B45" s="190">
        <v>3294</v>
      </c>
      <c r="C45" s="190">
        <v>501</v>
      </c>
      <c r="D45" s="190">
        <v>699</v>
      </c>
      <c r="E45" s="90">
        <f t="shared" si="4"/>
        <v>139.520958083832</v>
      </c>
      <c r="F45" s="90">
        <f t="shared" si="3"/>
        <v>-78.7795992714025</v>
      </c>
      <c r="G45" s="85"/>
      <c r="H45" s="86"/>
      <c r="I45" s="86"/>
      <c r="J45" s="86"/>
      <c r="K45" s="90"/>
      <c r="L45" s="95"/>
      <c r="M45" s="90"/>
    </row>
    <row r="46" s="138" customFormat="1" ht="13.5" hidden="1" customHeight="1" spans="1:13">
      <c r="A46" s="184" t="s">
        <v>63</v>
      </c>
      <c r="B46" s="86">
        <v>0</v>
      </c>
      <c r="C46" s="86"/>
      <c r="D46" s="191">
        <v>0</v>
      </c>
      <c r="E46" s="90" t="e">
        <f t="shared" si="4"/>
        <v>#DIV/0!</v>
      </c>
      <c r="F46" s="90" t="e">
        <f t="shared" si="3"/>
        <v>#DIV/0!</v>
      </c>
      <c r="G46" s="85"/>
      <c r="H46" s="86"/>
      <c r="I46" s="86"/>
      <c r="J46" s="86"/>
      <c r="K46" s="90"/>
      <c r="L46" s="95"/>
      <c r="M46" s="90"/>
    </row>
    <row r="47" s="138" customFormat="1" ht="13.5" hidden="1" customHeight="1" spans="1:13">
      <c r="A47" s="184" t="s">
        <v>64</v>
      </c>
      <c r="B47" s="86">
        <v>0</v>
      </c>
      <c r="C47" s="86"/>
      <c r="D47" s="191">
        <v>0</v>
      </c>
      <c r="E47" s="90" t="e">
        <f t="shared" si="4"/>
        <v>#DIV/0!</v>
      </c>
      <c r="F47" s="90" t="e">
        <f t="shared" si="3"/>
        <v>#DIV/0!</v>
      </c>
      <c r="G47" s="85"/>
      <c r="H47" s="86"/>
      <c r="I47" s="86"/>
      <c r="J47" s="86"/>
      <c r="K47" s="90"/>
      <c r="L47" s="95"/>
      <c r="M47" s="90"/>
    </row>
    <row r="48" s="138" customFormat="1" ht="13.5" hidden="1" customHeight="1" spans="1:13">
      <c r="A48" s="184" t="s">
        <v>65</v>
      </c>
      <c r="B48" s="86">
        <v>0</v>
      </c>
      <c r="C48" s="190"/>
      <c r="D48" s="191">
        <v>0</v>
      </c>
      <c r="E48" s="90" t="e">
        <f t="shared" si="4"/>
        <v>#DIV/0!</v>
      </c>
      <c r="F48" s="90" t="e">
        <f t="shared" si="3"/>
        <v>#DIV/0!</v>
      </c>
      <c r="G48" s="85"/>
      <c r="H48" s="86"/>
      <c r="I48" s="86"/>
      <c r="J48" s="86"/>
      <c r="K48" s="90"/>
      <c r="L48" s="95"/>
      <c r="M48" s="90"/>
    </row>
    <row r="49" s="138" customFormat="1" ht="13.5" hidden="1" customHeight="1" spans="1:13">
      <c r="A49" s="184" t="s">
        <v>66</v>
      </c>
      <c r="B49" s="86">
        <v>0</v>
      </c>
      <c r="C49" s="190"/>
      <c r="D49" s="191">
        <v>0</v>
      </c>
      <c r="E49" s="90" t="e">
        <f t="shared" si="4"/>
        <v>#DIV/0!</v>
      </c>
      <c r="F49" s="90" t="e">
        <f t="shared" si="3"/>
        <v>#DIV/0!</v>
      </c>
      <c r="G49" s="85"/>
      <c r="H49" s="86"/>
      <c r="I49" s="86"/>
      <c r="J49" s="86"/>
      <c r="K49" s="90"/>
      <c r="L49" s="95"/>
      <c r="M49" s="90"/>
    </row>
    <row r="50" s="138" customFormat="1" ht="13.5" customHeight="1" spans="1:13">
      <c r="A50" s="184" t="s">
        <v>67</v>
      </c>
      <c r="B50" s="190" t="s">
        <v>27</v>
      </c>
      <c r="C50" s="190"/>
      <c r="D50" s="190" t="s">
        <v>27</v>
      </c>
      <c r="E50" s="90" t="e">
        <f t="shared" si="4"/>
        <v>#VALUE!</v>
      </c>
      <c r="F50" s="90" t="s">
        <v>27</v>
      </c>
      <c r="G50" s="85"/>
      <c r="H50" s="86"/>
      <c r="I50" s="86"/>
      <c r="J50" s="86"/>
      <c r="K50" s="90"/>
      <c r="L50" s="95"/>
      <c r="M50" s="90"/>
    </row>
    <row r="51" s="138" customFormat="1" ht="13.5" customHeight="1" spans="1:13">
      <c r="A51" s="187" t="s">
        <v>68</v>
      </c>
      <c r="B51" s="190">
        <v>-39</v>
      </c>
      <c r="C51" s="190"/>
      <c r="D51" s="190">
        <v>0</v>
      </c>
      <c r="E51" s="90" t="e">
        <f t="shared" si="4"/>
        <v>#DIV/0!</v>
      </c>
      <c r="F51" s="90">
        <f t="shared" si="3"/>
        <v>-100</v>
      </c>
      <c r="G51" s="85"/>
      <c r="H51" s="86"/>
      <c r="I51" s="86"/>
      <c r="J51" s="86"/>
      <c r="K51" s="90"/>
      <c r="L51" s="95"/>
      <c r="M51" s="90"/>
    </row>
    <row r="52" s="138" customFormat="1" ht="13.5" customHeight="1" spans="1:13">
      <c r="A52" s="184" t="s">
        <v>69</v>
      </c>
      <c r="B52" s="190">
        <v>31</v>
      </c>
      <c r="C52" s="190">
        <v>31</v>
      </c>
      <c r="D52" s="190">
        <v>55</v>
      </c>
      <c r="E52" s="90">
        <f t="shared" si="4"/>
        <v>177.41935483871</v>
      </c>
      <c r="F52" s="90">
        <f t="shared" si="3"/>
        <v>77.4193548387097</v>
      </c>
      <c r="G52" s="85"/>
      <c r="H52" s="86"/>
      <c r="I52" s="86"/>
      <c r="J52" s="86"/>
      <c r="K52" s="90"/>
      <c r="L52" s="95"/>
      <c r="M52" s="90"/>
    </row>
    <row r="53" s="138" customFormat="1" ht="13.5" customHeight="1" spans="1:13">
      <c r="A53" s="184" t="s">
        <v>70</v>
      </c>
      <c r="B53" s="190">
        <v>620</v>
      </c>
      <c r="C53" s="190">
        <v>648</v>
      </c>
      <c r="D53" s="190">
        <v>648</v>
      </c>
      <c r="E53" s="90">
        <f t="shared" si="4"/>
        <v>100</v>
      </c>
      <c r="F53" s="90">
        <f t="shared" si="3"/>
        <v>4.51612903225806</v>
      </c>
      <c r="G53" s="85"/>
      <c r="H53" s="86"/>
      <c r="I53" s="86"/>
      <c r="J53" s="86"/>
      <c r="K53" s="90"/>
      <c r="L53" s="95"/>
      <c r="M53" s="90"/>
    </row>
    <row r="54" s="138" customFormat="1" ht="13.5" customHeight="1" spans="1:13">
      <c r="A54" s="184" t="s">
        <v>71</v>
      </c>
      <c r="B54" s="190">
        <v>125</v>
      </c>
      <c r="C54" s="190">
        <f>1063+23</f>
        <v>1086</v>
      </c>
      <c r="D54" s="190">
        <v>1264</v>
      </c>
      <c r="E54" s="90">
        <f t="shared" si="4"/>
        <v>116.390423572744</v>
      </c>
      <c r="F54" s="90">
        <f t="shared" si="3"/>
        <v>911.2</v>
      </c>
      <c r="G54" s="85"/>
      <c r="H54" s="86"/>
      <c r="I54" s="86"/>
      <c r="J54" s="86"/>
      <c r="K54" s="90" t="e">
        <f>(J54/H54-1)*100</f>
        <v>#DIV/0!</v>
      </c>
      <c r="L54" s="95"/>
      <c r="M54" s="90"/>
    </row>
    <row r="55" s="138" customFormat="1" ht="13.5" customHeight="1" spans="1:13">
      <c r="A55" s="184" t="s">
        <v>72</v>
      </c>
      <c r="B55" s="190">
        <v>65</v>
      </c>
      <c r="C55" s="190">
        <v>7393</v>
      </c>
      <c r="D55" s="190">
        <v>7972</v>
      </c>
      <c r="E55" s="90">
        <f t="shared" si="4"/>
        <v>107.831732720141</v>
      </c>
      <c r="F55" s="90">
        <f t="shared" si="3"/>
        <v>12164.6153846154</v>
      </c>
      <c r="G55" s="85"/>
      <c r="H55" s="86"/>
      <c r="I55" s="86"/>
      <c r="J55" s="86"/>
      <c r="K55" s="90"/>
      <c r="L55" s="95"/>
      <c r="M55" s="90"/>
    </row>
    <row r="56" s="138" customFormat="1" ht="13.5" customHeight="1" spans="1:13">
      <c r="A56" s="184" t="s">
        <v>73</v>
      </c>
      <c r="B56" s="190">
        <v>3505</v>
      </c>
      <c r="C56" s="190">
        <f>5435+8</f>
        <v>5443</v>
      </c>
      <c r="D56" s="190">
        <v>5785</v>
      </c>
      <c r="E56" s="90">
        <f t="shared" si="4"/>
        <v>106.283299650928</v>
      </c>
      <c r="F56" s="90">
        <f t="shared" si="3"/>
        <v>65.0499286733238</v>
      </c>
      <c r="G56" s="85"/>
      <c r="H56" s="86"/>
      <c r="I56" s="86"/>
      <c r="J56" s="86"/>
      <c r="K56" s="90"/>
      <c r="L56" s="95"/>
      <c r="M56" s="90"/>
    </row>
    <row r="57" s="138" customFormat="1" ht="13.5" customHeight="1" spans="1:13">
      <c r="A57" s="184" t="s">
        <v>74</v>
      </c>
      <c r="B57" s="190">
        <v>497</v>
      </c>
      <c r="C57" s="190">
        <f>879+137</f>
        <v>1016</v>
      </c>
      <c r="D57" s="190">
        <v>1093</v>
      </c>
      <c r="E57" s="90">
        <f t="shared" si="4"/>
        <v>107.57874015748</v>
      </c>
      <c r="F57" s="90">
        <f t="shared" si="3"/>
        <v>119.919517102616</v>
      </c>
      <c r="G57" s="85"/>
      <c r="H57" s="86"/>
      <c r="I57" s="86"/>
      <c r="J57" s="86"/>
      <c r="K57" s="90"/>
      <c r="L57" s="95"/>
      <c r="M57" s="90"/>
    </row>
    <row r="58" s="138" customFormat="1" ht="13.5" customHeight="1" spans="1:13">
      <c r="A58" s="184" t="s">
        <v>75</v>
      </c>
      <c r="B58" s="190">
        <v>3939</v>
      </c>
      <c r="C58" s="190">
        <f>1204+860</f>
        <v>2064</v>
      </c>
      <c r="D58" s="190">
        <v>5251</v>
      </c>
      <c r="E58" s="90">
        <f t="shared" si="4"/>
        <v>254.408914728682</v>
      </c>
      <c r="F58" s="90">
        <f t="shared" si="3"/>
        <v>33.3079461792333</v>
      </c>
      <c r="G58" s="85"/>
      <c r="H58" s="86"/>
      <c r="I58" s="86"/>
      <c r="J58" s="86"/>
      <c r="K58" s="90"/>
      <c r="L58" s="95"/>
      <c r="M58" s="90"/>
    </row>
    <row r="59" s="138" customFormat="1" ht="13.5" customHeight="1" spans="1:13">
      <c r="A59" s="184" t="s">
        <v>76</v>
      </c>
      <c r="B59" s="86">
        <v>0</v>
      </c>
      <c r="C59" s="86">
        <v>45</v>
      </c>
      <c r="D59" s="86">
        <v>0</v>
      </c>
      <c r="E59" s="90">
        <f t="shared" si="4"/>
        <v>0</v>
      </c>
      <c r="F59" s="90" t="s">
        <v>27</v>
      </c>
      <c r="G59" s="85"/>
      <c r="H59" s="86"/>
      <c r="I59" s="86"/>
      <c r="J59" s="86"/>
      <c r="K59" s="90"/>
      <c r="L59" s="95"/>
      <c r="M59" s="90"/>
    </row>
    <row r="60" s="138" customFormat="1" ht="13.5" customHeight="1" spans="1:13">
      <c r="A60" s="187" t="s">
        <v>77</v>
      </c>
      <c r="B60" s="86">
        <v>1783</v>
      </c>
      <c r="C60" s="86">
        <v>892</v>
      </c>
      <c r="D60" s="86">
        <v>892</v>
      </c>
      <c r="E60" s="90">
        <f t="shared" si="4"/>
        <v>100</v>
      </c>
      <c r="F60" s="90">
        <f t="shared" si="3"/>
        <v>-49.9719573752103</v>
      </c>
      <c r="G60" s="85"/>
      <c r="H60" s="86"/>
      <c r="I60" s="86"/>
      <c r="J60" s="86"/>
      <c r="K60" s="90"/>
      <c r="L60" s="95"/>
      <c r="M60" s="90"/>
    </row>
    <row r="61" s="138" customFormat="1" ht="13.5" customHeight="1" spans="1:13">
      <c r="A61" s="187" t="s">
        <v>78</v>
      </c>
      <c r="B61" s="190">
        <v>780</v>
      </c>
      <c r="C61" s="190">
        <f>1215+145</f>
        <v>1360</v>
      </c>
      <c r="D61" s="190">
        <v>1775</v>
      </c>
      <c r="E61" s="90">
        <f t="shared" si="4"/>
        <v>130.514705882353</v>
      </c>
      <c r="F61" s="90">
        <f t="shared" si="3"/>
        <v>127.564102564103</v>
      </c>
      <c r="G61" s="85"/>
      <c r="H61" s="86"/>
      <c r="I61" s="86"/>
      <c r="J61" s="86"/>
      <c r="K61" s="90"/>
      <c r="L61" s="95"/>
      <c r="M61" s="90"/>
    </row>
    <row r="62" s="138" customFormat="1" ht="13.5" customHeight="1" spans="1:14">
      <c r="A62" s="187" t="s">
        <v>79</v>
      </c>
      <c r="B62" s="190">
        <v>1139</v>
      </c>
      <c r="C62" s="190"/>
      <c r="D62" s="190"/>
      <c r="E62" s="90" t="e">
        <f t="shared" si="4"/>
        <v>#DIV/0!</v>
      </c>
      <c r="F62" s="90">
        <f t="shared" si="3"/>
        <v>-100</v>
      </c>
      <c r="G62" s="85"/>
      <c r="H62" s="86"/>
      <c r="I62" s="86"/>
      <c r="J62" s="86"/>
      <c r="K62" s="90"/>
      <c r="L62" s="95"/>
      <c r="M62" s="90"/>
      <c r="N62" s="194"/>
    </row>
    <row r="63" s="138" customFormat="1" ht="13.5" customHeight="1" spans="1:13">
      <c r="A63" s="184" t="s">
        <v>80</v>
      </c>
      <c r="B63" s="190">
        <v>164</v>
      </c>
      <c r="C63" s="190">
        <v>13</v>
      </c>
      <c r="D63" s="190">
        <v>12</v>
      </c>
      <c r="E63" s="90">
        <f t="shared" si="4"/>
        <v>92.3076923076923</v>
      </c>
      <c r="F63" s="90">
        <f t="shared" si="3"/>
        <v>-92.6829268292683</v>
      </c>
      <c r="G63" s="85"/>
      <c r="H63" s="86"/>
      <c r="I63" s="86"/>
      <c r="J63" s="86"/>
      <c r="K63" s="90"/>
      <c r="L63" s="95"/>
      <c r="M63" s="90"/>
    </row>
    <row r="64" s="138" customFormat="1" spans="1:13">
      <c r="A64" s="184" t="s">
        <v>81</v>
      </c>
      <c r="B64" s="190">
        <v>55</v>
      </c>
      <c r="C64" s="190">
        <v>405</v>
      </c>
      <c r="D64" s="190">
        <v>536</v>
      </c>
      <c r="E64" s="90"/>
      <c r="F64" s="90">
        <f t="shared" si="3"/>
        <v>874.545454545455</v>
      </c>
      <c r="G64" s="85"/>
      <c r="H64" s="86"/>
      <c r="I64" s="86"/>
      <c r="J64" s="86"/>
      <c r="K64" s="90"/>
      <c r="L64" s="95"/>
      <c r="M64" s="90"/>
    </row>
    <row r="65" spans="1:13">
      <c r="A65" s="184" t="s">
        <v>82</v>
      </c>
      <c r="B65" s="86" t="s">
        <v>27</v>
      </c>
      <c r="C65" s="86"/>
      <c r="D65" s="86" t="s">
        <v>27</v>
      </c>
      <c r="E65" s="90" t="e">
        <f>D65/C65*100</f>
        <v>#VALUE!</v>
      </c>
      <c r="F65" s="90" t="s">
        <v>27</v>
      </c>
      <c r="G65" s="85"/>
      <c r="H65" s="86"/>
      <c r="I65" s="86"/>
      <c r="J65" s="86"/>
      <c r="K65" s="90"/>
      <c r="L65" s="95"/>
      <c r="M65" s="90"/>
    </row>
    <row r="66" spans="1:13">
      <c r="A66" s="197" t="s">
        <v>83</v>
      </c>
      <c r="B66" s="181">
        <v>31202</v>
      </c>
      <c r="C66" s="181">
        <v>13302</v>
      </c>
      <c r="D66" s="181">
        <v>7776</v>
      </c>
      <c r="E66" s="90">
        <f>D66/C66*100</f>
        <v>58.4573748308525</v>
      </c>
      <c r="F66" s="80">
        <f t="shared" si="3"/>
        <v>-75.0785206076534</v>
      </c>
      <c r="G66" s="85"/>
      <c r="H66" s="86"/>
      <c r="I66" s="86"/>
      <c r="J66" s="86"/>
      <c r="K66" s="90">
        <f>(J26/H26-1)*100</f>
        <v>-60.2276203879337</v>
      </c>
      <c r="L66" s="95"/>
      <c r="M66" s="90"/>
    </row>
    <row r="67" spans="1:13">
      <c r="A67" s="197" t="s">
        <v>84</v>
      </c>
      <c r="B67" s="181">
        <v>44457</v>
      </c>
      <c r="C67" s="181">
        <v>16343</v>
      </c>
      <c r="D67" s="181">
        <v>16343</v>
      </c>
      <c r="E67" s="90">
        <f>D67/C67*100</f>
        <v>100</v>
      </c>
      <c r="F67" s="80">
        <f t="shared" si="3"/>
        <v>-63.2386350855883</v>
      </c>
      <c r="G67" s="85"/>
      <c r="H67" s="86"/>
      <c r="I67" s="86"/>
      <c r="J67" s="86"/>
      <c r="K67" s="90"/>
      <c r="L67" s="95"/>
      <c r="M67" s="90"/>
    </row>
    <row r="68" spans="1:13">
      <c r="A68" s="197" t="s">
        <v>85</v>
      </c>
      <c r="B68" s="181">
        <v>3479</v>
      </c>
      <c r="C68" s="181">
        <f>9804+9318</f>
        <v>19122</v>
      </c>
      <c r="D68" s="181">
        <v>5053</v>
      </c>
      <c r="E68" s="90" t="e">
        <f>D68/C69*100</f>
        <v>#DIV/0!</v>
      </c>
      <c r="F68" s="80">
        <f t="shared" si="3"/>
        <v>45.2428858867491</v>
      </c>
      <c r="G68" s="85"/>
      <c r="H68" s="86"/>
      <c r="I68" s="86"/>
      <c r="J68" s="86"/>
      <c r="K68" s="90"/>
      <c r="L68" s="95"/>
      <c r="M68" s="90"/>
    </row>
    <row r="69" spans="1:13">
      <c r="A69" s="184" t="s">
        <v>86</v>
      </c>
      <c r="B69" s="86">
        <v>3162</v>
      </c>
      <c r="C69" s="86"/>
      <c r="D69" s="86">
        <v>4889</v>
      </c>
      <c r="E69" s="90" t="e">
        <f>D69/C70*100</f>
        <v>#DIV/0!</v>
      </c>
      <c r="F69" s="90">
        <f t="shared" si="3"/>
        <v>54.6173308032891</v>
      </c>
      <c r="G69" s="85"/>
      <c r="H69" s="86"/>
      <c r="I69" s="86"/>
      <c r="J69" s="86"/>
      <c r="K69" s="90"/>
      <c r="L69" s="95"/>
      <c r="M69" s="90"/>
    </row>
    <row r="70" spans="1:13">
      <c r="A70" s="184" t="s">
        <v>87</v>
      </c>
      <c r="B70" s="86">
        <v>317</v>
      </c>
      <c r="C70" s="86"/>
      <c r="D70" s="86">
        <v>164</v>
      </c>
      <c r="E70" s="90" t="e">
        <f>D70/C71*100</f>
        <v>#DIV/0!</v>
      </c>
      <c r="F70" s="90">
        <f t="shared" si="3"/>
        <v>-48.2649842271293</v>
      </c>
      <c r="G70" s="85"/>
      <c r="H70" s="86"/>
      <c r="I70" s="86"/>
      <c r="J70" s="86"/>
      <c r="K70" s="90"/>
      <c r="L70" s="95"/>
      <c r="M70" s="90"/>
    </row>
    <row r="71" spans="1:13">
      <c r="A71" s="184" t="s">
        <v>88</v>
      </c>
      <c r="B71" s="86">
        <v>0</v>
      </c>
      <c r="C71" s="86"/>
      <c r="D71" s="86">
        <v>0</v>
      </c>
      <c r="E71" s="90" t="e">
        <f>D71/#REF!*100</f>
        <v>#REF!</v>
      </c>
      <c r="F71" s="86">
        <v>0</v>
      </c>
      <c r="G71" s="85"/>
      <c r="H71" s="86"/>
      <c r="I71" s="86"/>
      <c r="J71" s="86"/>
      <c r="K71" s="90" t="e">
        <f>(J75/H75-1)*100</f>
        <v>#DIV/0!</v>
      </c>
      <c r="L71" s="95"/>
      <c r="M71" s="90"/>
    </row>
    <row r="72" spans="1:13">
      <c r="A72" s="79" t="s">
        <v>31</v>
      </c>
      <c r="B72" s="181">
        <v>0</v>
      </c>
      <c r="C72" s="181">
        <v>0</v>
      </c>
      <c r="D72" s="86">
        <v>17685</v>
      </c>
      <c r="E72" s="90"/>
      <c r="F72" s="86">
        <v>0</v>
      </c>
      <c r="G72" s="198"/>
      <c r="H72" s="181"/>
      <c r="I72" s="181"/>
      <c r="J72" s="181"/>
      <c r="K72" s="80"/>
      <c r="L72" s="82"/>
      <c r="M72" s="80"/>
    </row>
    <row r="73" spans="1:13">
      <c r="A73" s="199" t="s">
        <v>89</v>
      </c>
      <c r="B73" s="181">
        <v>338140</v>
      </c>
      <c r="C73" s="181">
        <f>C4+C5+C66+C67+C68</f>
        <v>303343</v>
      </c>
      <c r="D73" s="181">
        <f>D4+D5+D66+D67+D68+D72</f>
        <v>330082</v>
      </c>
      <c r="E73" s="90">
        <f>D73/C73*100</f>
        <v>108.814774034674</v>
      </c>
      <c r="F73" s="80">
        <f t="shared" si="3"/>
        <v>-2.38303661205418</v>
      </c>
      <c r="G73" s="198" t="s">
        <v>90</v>
      </c>
      <c r="H73" s="181">
        <f>H4+H5+H15+H16+H17+H18+H26</f>
        <v>338140</v>
      </c>
      <c r="I73" s="181">
        <f>I4+I5+I15+I16+I26</f>
        <v>303343</v>
      </c>
      <c r="J73" s="181">
        <f>J4+J5+J15+J16+J17+J18+J26</f>
        <v>330082</v>
      </c>
      <c r="K73" s="80">
        <f>(J73/H73-1)*100</f>
        <v>-2.38303661205418</v>
      </c>
      <c r="L73" s="82"/>
      <c r="M73" s="80">
        <f>(J73-H73)/H73*100</f>
        <v>-2.38303661205418</v>
      </c>
    </row>
    <row r="74" spans="1:13">
      <c r="A74" s="200" t="s">
        <v>91</v>
      </c>
      <c r="B74" s="86">
        <v>293683</v>
      </c>
      <c r="C74" s="86">
        <f>C73-C67</f>
        <v>287000</v>
      </c>
      <c r="D74" s="86">
        <f>D73-D67</f>
        <v>313739</v>
      </c>
      <c r="E74" s="90">
        <f>D74/C74*100</f>
        <v>109.316724738676</v>
      </c>
      <c r="F74" s="90">
        <f t="shared" si="3"/>
        <v>6.82913209140468</v>
      </c>
      <c r="G74" s="201" t="s">
        <v>92</v>
      </c>
      <c r="H74" s="86">
        <f>H73-H26-H18</f>
        <v>304112</v>
      </c>
      <c r="I74" s="86">
        <f>I73-I26</f>
        <v>303343</v>
      </c>
      <c r="J74" s="86">
        <f>J73-J26-J18</f>
        <v>308451</v>
      </c>
      <c r="K74" s="90">
        <f>(J74/H74-1)*100</f>
        <v>1.42677697690325</v>
      </c>
      <c r="L74" s="95"/>
      <c r="M74" s="90">
        <f>(J74-H74)/H74*100</f>
        <v>1.42677697690325</v>
      </c>
    </row>
    <row r="75" spans="1:10">
      <c r="A75" s="202"/>
      <c r="B75" s="203"/>
      <c r="C75" s="203"/>
      <c r="D75" s="203"/>
      <c r="E75" s="203"/>
      <c r="F75" s="203"/>
      <c r="G75" s="203"/>
      <c r="H75" s="203"/>
      <c r="I75" s="203"/>
      <c r="J75" s="203"/>
    </row>
  </sheetData>
  <mergeCells count="2">
    <mergeCell ref="A1:J1"/>
    <mergeCell ref="H2:J2"/>
  </mergeCells>
  <dataValidations count="1">
    <dataValidation type="decimal" operator="between" allowBlank="1" showInputMessage="1" showErrorMessage="1" sqref="D16:D17">
      <formula1>-99999999999999</formula1>
      <formula2>99999999999999</formula2>
    </dataValidation>
  </dataValidations>
  <printOptions horizontalCentered="1"/>
  <pageMargins left="0.236111111111111" right="0.156944444444444" top="0.393055555555556" bottom="0.393055555555556" header="0.156944444444444" footer="0.196527777777778"/>
  <pageSetup paperSize="9" scale="85" firstPageNumber="16" orientation="landscape" blackAndWhite="1" useFirstPageNumber="1" horizontalDpi="600"/>
  <headerFooter alignWithMargins="0">
    <oddFooter>&amp;C—&amp;"仿宋_GB2312"&amp;P&amp;"宋体"—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2"/>
  <sheetViews>
    <sheetView showZeros="0" view="pageBreakPreview" zoomScale="80" zoomScaleNormal="100" workbookViewId="0">
      <pane xSplit="1" ySplit="3" topLeftCell="B8" activePane="bottomRight" state="frozen"/>
      <selection/>
      <selection pane="topRight"/>
      <selection pane="bottomLeft"/>
      <selection pane="bottomRight" activeCell="F40" sqref="F40"/>
    </sheetView>
  </sheetViews>
  <sheetFormatPr defaultColWidth="9" defaultRowHeight="15"/>
  <cols>
    <col min="1" max="1" width="30.625" style="156" customWidth="1"/>
    <col min="2" max="2" width="11.1166666666667" style="157" customWidth="1"/>
    <col min="3" max="3" width="8.75" style="157" customWidth="1"/>
    <col min="4" max="4" width="7.125" style="157" customWidth="1"/>
    <col min="5" max="5" width="7.625" style="157" customWidth="1"/>
    <col min="6" max="6" width="35.375" style="157" customWidth="1"/>
    <col min="7" max="7" width="8.125" style="157" customWidth="1"/>
    <col min="8" max="8" width="8.375" style="157" customWidth="1"/>
    <col min="9" max="9" width="9.25" style="157" customWidth="1"/>
    <col min="10" max="10" width="9.5" style="157" customWidth="1"/>
    <col min="11" max="16384" width="9" style="70"/>
  </cols>
  <sheetData>
    <row r="1" s="153" customFormat="1" ht="18" customHeight="1" spans="1:10">
      <c r="A1" s="158" t="s">
        <v>93</v>
      </c>
      <c r="B1" s="159"/>
      <c r="C1" s="159"/>
      <c r="D1" s="159"/>
      <c r="E1" s="160"/>
      <c r="F1" s="159"/>
      <c r="G1" s="159"/>
      <c r="H1" s="159"/>
      <c r="I1" s="159"/>
      <c r="J1" s="159"/>
    </row>
    <row r="2" s="138" customFormat="1" ht="13.9" customHeight="1" spans="1:10">
      <c r="A2" s="156"/>
      <c r="B2" s="161"/>
      <c r="C2" s="161"/>
      <c r="D2" s="161"/>
      <c r="E2" s="161"/>
      <c r="F2" s="157"/>
      <c r="G2" s="162"/>
      <c r="H2" s="162"/>
      <c r="I2" s="177" t="s">
        <v>1</v>
      </c>
      <c r="J2" s="162"/>
    </row>
    <row r="3" s="154" customFormat="1" ht="28.9" customHeight="1" spans="1:10">
      <c r="A3" s="75" t="s">
        <v>7</v>
      </c>
      <c r="B3" s="76" t="s">
        <v>3</v>
      </c>
      <c r="C3" s="76" t="s">
        <v>94</v>
      </c>
      <c r="D3" s="76" t="s">
        <v>5</v>
      </c>
      <c r="E3" s="77" t="s">
        <v>6</v>
      </c>
      <c r="F3" s="77" t="s">
        <v>7</v>
      </c>
      <c r="G3" s="76" t="s">
        <v>3</v>
      </c>
      <c r="H3" s="76" t="s">
        <v>94</v>
      </c>
      <c r="I3" s="76" t="s">
        <v>5</v>
      </c>
      <c r="J3" s="77" t="s">
        <v>6</v>
      </c>
    </row>
    <row r="4" s="138" customFormat="1" ht="13.9" customHeight="1" spans="1:10">
      <c r="A4" s="163" t="s">
        <v>95</v>
      </c>
      <c r="B4" s="79">
        <f>SUM(B5,B22:B27,B30:B36,)</f>
        <v>43720</v>
      </c>
      <c r="C4" s="79">
        <v>45816</v>
      </c>
      <c r="D4" s="79">
        <v>43718</v>
      </c>
      <c r="E4" s="80">
        <f>(D4-B4)/B4*100</f>
        <v>-0.00457456541628545</v>
      </c>
      <c r="F4" s="164" t="s">
        <v>96</v>
      </c>
      <c r="G4" s="79">
        <f>SUM(G5,G11,G24,G36,G43)</f>
        <v>15121</v>
      </c>
      <c r="H4" s="79">
        <v>15761</v>
      </c>
      <c r="I4" s="79">
        <f>SUM(I5,I11,I24,I36,I43)</f>
        <v>15947</v>
      </c>
      <c r="J4" s="80">
        <f>(I4-G4)/G4*100</f>
        <v>5.46260167978308</v>
      </c>
    </row>
    <row r="5" s="138" customFormat="1" ht="13.9" customHeight="1" spans="1:10">
      <c r="A5" s="165" t="s">
        <v>97</v>
      </c>
      <c r="B5" s="95">
        <f>SUM(B6:B21)</f>
        <v>17544</v>
      </c>
      <c r="C5" s="95">
        <v>19422</v>
      </c>
      <c r="D5" s="95">
        <v>18284</v>
      </c>
      <c r="E5" s="90">
        <f t="shared" ref="E5:E36" si="0">(D5-B5)/B5*100</f>
        <v>4.21796625626995</v>
      </c>
      <c r="F5" s="166" t="s">
        <v>98</v>
      </c>
      <c r="G5" s="95">
        <f>SUM(G6:G10)</f>
        <v>3051</v>
      </c>
      <c r="H5" s="95">
        <v>4000</v>
      </c>
      <c r="I5" s="95">
        <v>3282</v>
      </c>
      <c r="J5" s="90">
        <f t="shared" ref="J5:J45" si="1">(I5-G5)/G5*100</f>
        <v>7.57128810226155</v>
      </c>
    </row>
    <row r="6" s="138" customFormat="1" ht="13.9" customHeight="1" spans="1:10">
      <c r="A6" s="165" t="s">
        <v>99</v>
      </c>
      <c r="B6" s="92">
        <v>1036</v>
      </c>
      <c r="C6" s="92">
        <v>1200</v>
      </c>
      <c r="D6" s="92">
        <v>1161</v>
      </c>
      <c r="E6" s="90">
        <f t="shared" si="0"/>
        <v>12.0656370656371</v>
      </c>
      <c r="F6" s="166" t="s">
        <v>100</v>
      </c>
      <c r="G6" s="92">
        <v>1400</v>
      </c>
      <c r="H6" s="92">
        <v>2000</v>
      </c>
      <c r="I6" s="92">
        <v>1498</v>
      </c>
      <c r="J6" s="90">
        <f t="shared" si="1"/>
        <v>7</v>
      </c>
    </row>
    <row r="7" s="138" customFormat="1" ht="13.9" customHeight="1" spans="1:10">
      <c r="A7" s="165" t="s">
        <v>101</v>
      </c>
      <c r="B7" s="92">
        <v>79</v>
      </c>
      <c r="C7" s="92">
        <v>100</v>
      </c>
      <c r="D7" s="92">
        <v>83</v>
      </c>
      <c r="E7" s="90">
        <f t="shared" si="0"/>
        <v>5.06329113924051</v>
      </c>
      <c r="F7" s="166" t="s">
        <v>102</v>
      </c>
      <c r="G7" s="95">
        <v>933</v>
      </c>
      <c r="H7" s="95">
        <v>1000</v>
      </c>
      <c r="I7" s="95">
        <v>999</v>
      </c>
      <c r="J7" s="90">
        <f t="shared" si="1"/>
        <v>7.07395498392283</v>
      </c>
    </row>
    <row r="8" s="138" customFormat="1" ht="13.9" customHeight="1" spans="1:10">
      <c r="A8" s="165" t="s">
        <v>103</v>
      </c>
      <c r="B8" s="92">
        <v>11871</v>
      </c>
      <c r="C8" s="92">
        <v>12098</v>
      </c>
      <c r="D8" s="92">
        <v>11863</v>
      </c>
      <c r="E8" s="90">
        <f t="shared" si="0"/>
        <v>-0.0673911212197793</v>
      </c>
      <c r="F8" s="166" t="s">
        <v>104</v>
      </c>
      <c r="G8" s="95">
        <v>718</v>
      </c>
      <c r="H8" s="95">
        <v>1000</v>
      </c>
      <c r="I8" s="95">
        <v>785</v>
      </c>
      <c r="J8" s="90">
        <f t="shared" si="1"/>
        <v>9.33147632311978</v>
      </c>
    </row>
    <row r="9" s="138" customFormat="1" ht="13.9" customHeight="1" spans="1:10">
      <c r="A9" s="165" t="s">
        <v>105</v>
      </c>
      <c r="B9" s="92">
        <v>4</v>
      </c>
      <c r="C9" s="92">
        <v>10</v>
      </c>
      <c r="D9" s="92">
        <v>3</v>
      </c>
      <c r="E9" s="86">
        <v>0</v>
      </c>
      <c r="F9" s="166" t="s">
        <v>106</v>
      </c>
      <c r="G9" s="95" t="s">
        <v>27</v>
      </c>
      <c r="H9" s="95"/>
      <c r="I9" s="95" t="s">
        <v>27</v>
      </c>
      <c r="J9" s="90" t="s">
        <v>27</v>
      </c>
    </row>
    <row r="10" s="138" customFormat="1" ht="13.9" customHeight="1" spans="1:10">
      <c r="A10" s="165" t="s">
        <v>107</v>
      </c>
      <c r="B10" s="92">
        <v>72</v>
      </c>
      <c r="C10" s="92">
        <v>85</v>
      </c>
      <c r="D10" s="92">
        <v>84</v>
      </c>
      <c r="E10" s="90">
        <f t="shared" si="0"/>
        <v>16.6666666666667</v>
      </c>
      <c r="F10" s="166" t="s">
        <v>108</v>
      </c>
      <c r="G10" s="86">
        <v>0</v>
      </c>
      <c r="H10" s="95"/>
      <c r="I10" s="86">
        <v>0</v>
      </c>
      <c r="J10" s="90" t="s">
        <v>27</v>
      </c>
    </row>
    <row r="11" s="138" customFormat="1" ht="13.9" customHeight="1" spans="1:10">
      <c r="A11" s="165" t="s">
        <v>109</v>
      </c>
      <c r="B11" s="92">
        <v>4470</v>
      </c>
      <c r="C11" s="92">
        <v>5300</v>
      </c>
      <c r="D11" s="92">
        <v>5272</v>
      </c>
      <c r="E11" s="90">
        <f t="shared" si="0"/>
        <v>17.9418344519016</v>
      </c>
      <c r="F11" s="166" t="s">
        <v>110</v>
      </c>
      <c r="G11" s="85">
        <f>SUM(G12:G23)</f>
        <v>2900</v>
      </c>
      <c r="H11" s="85">
        <v>3400</v>
      </c>
      <c r="I11" s="85">
        <f>SUM(I12:I23)</f>
        <v>2835</v>
      </c>
      <c r="J11" s="90">
        <f t="shared" si="1"/>
        <v>-2.24137931034483</v>
      </c>
    </row>
    <row r="12" s="138" customFormat="1" ht="13.9" customHeight="1" spans="1:10">
      <c r="A12" s="165" t="s">
        <v>111</v>
      </c>
      <c r="B12" s="92">
        <v>370</v>
      </c>
      <c r="C12" s="92">
        <v>370</v>
      </c>
      <c r="D12" s="92">
        <v>370</v>
      </c>
      <c r="E12" s="90">
        <f t="shared" si="0"/>
        <v>0</v>
      </c>
      <c r="F12" s="85" t="s">
        <v>112</v>
      </c>
      <c r="G12" s="85">
        <v>436</v>
      </c>
      <c r="H12" s="85">
        <v>500</v>
      </c>
      <c r="I12" s="85">
        <v>209</v>
      </c>
      <c r="J12" s="90">
        <f t="shared" si="1"/>
        <v>-52.0642201834862</v>
      </c>
    </row>
    <row r="13" s="138" customFormat="1" ht="13.9" customHeight="1" spans="1:10">
      <c r="A13" s="165" t="s">
        <v>113</v>
      </c>
      <c r="B13" s="92">
        <v>62</v>
      </c>
      <c r="C13" s="92">
        <v>259</v>
      </c>
      <c r="D13" s="92">
        <v>259</v>
      </c>
      <c r="E13" s="90">
        <f t="shared" si="0"/>
        <v>317.741935483871</v>
      </c>
      <c r="F13" s="85" t="s">
        <v>114</v>
      </c>
      <c r="G13" s="85">
        <v>28</v>
      </c>
      <c r="H13" s="85">
        <v>50</v>
      </c>
      <c r="I13" s="85">
        <v>19</v>
      </c>
      <c r="J13" s="90">
        <f t="shared" si="1"/>
        <v>-32.1428571428571</v>
      </c>
    </row>
    <row r="14" s="138" customFormat="1" ht="13.9" customHeight="1" spans="1:10">
      <c r="A14" s="165" t="s">
        <v>115</v>
      </c>
      <c r="B14" s="85">
        <v>-175</v>
      </c>
      <c r="C14" s="85"/>
      <c r="D14" s="85">
        <v>-296</v>
      </c>
      <c r="E14" s="90">
        <f t="shared" si="0"/>
        <v>69.1428571428571</v>
      </c>
      <c r="F14" s="85" t="s">
        <v>116</v>
      </c>
      <c r="G14" s="85">
        <v>63</v>
      </c>
      <c r="H14" s="85">
        <v>200</v>
      </c>
      <c r="I14" s="85">
        <v>362</v>
      </c>
      <c r="J14" s="90">
        <f t="shared" si="1"/>
        <v>474.603174603175</v>
      </c>
    </row>
    <row r="15" s="138" customFormat="1" ht="13.9" customHeight="1" spans="1:10">
      <c r="A15" s="165" t="s">
        <v>117</v>
      </c>
      <c r="B15" s="86">
        <v>-75</v>
      </c>
      <c r="C15" s="85"/>
      <c r="D15" s="86">
        <v>-132</v>
      </c>
      <c r="E15" s="86">
        <v>0</v>
      </c>
      <c r="F15" s="85" t="s">
        <v>118</v>
      </c>
      <c r="G15" s="85">
        <v>1093</v>
      </c>
      <c r="H15" s="85">
        <v>1100</v>
      </c>
      <c r="I15" s="85">
        <v>833</v>
      </c>
      <c r="J15" s="90">
        <f t="shared" si="1"/>
        <v>-23.7877401646844</v>
      </c>
    </row>
    <row r="16" s="138" customFormat="1" ht="13.9" customHeight="1" spans="1:10">
      <c r="A16" s="165" t="s">
        <v>119</v>
      </c>
      <c r="B16" s="85">
        <v>-170</v>
      </c>
      <c r="C16" s="85"/>
      <c r="D16" s="85">
        <v>-519</v>
      </c>
      <c r="E16" s="90">
        <f t="shared" si="0"/>
        <v>205.294117647059</v>
      </c>
      <c r="F16" s="85" t="s">
        <v>120</v>
      </c>
      <c r="G16" s="85">
        <v>517</v>
      </c>
      <c r="H16" s="85">
        <v>800</v>
      </c>
      <c r="I16" s="85">
        <v>784</v>
      </c>
      <c r="J16" s="90">
        <f t="shared" si="1"/>
        <v>51.6441005802708</v>
      </c>
    </row>
    <row r="17" s="138" customFormat="1" ht="13.9" customHeight="1" spans="1:10">
      <c r="A17" s="167" t="s">
        <v>121</v>
      </c>
      <c r="B17" s="86">
        <v>0</v>
      </c>
      <c r="C17" s="95"/>
      <c r="D17" s="86">
        <v>0</v>
      </c>
      <c r="E17" s="86">
        <v>0</v>
      </c>
      <c r="F17" s="85" t="s">
        <v>122</v>
      </c>
      <c r="G17" s="85">
        <v>5</v>
      </c>
      <c r="H17" s="85">
        <v>5</v>
      </c>
      <c r="I17" s="85">
        <v>2</v>
      </c>
      <c r="J17" s="90">
        <f t="shared" si="1"/>
        <v>-60</v>
      </c>
    </row>
    <row r="18" s="138" customFormat="1" ht="13.9" customHeight="1" spans="1:10">
      <c r="A18" s="167" t="s">
        <v>123</v>
      </c>
      <c r="B18" s="86">
        <v>0</v>
      </c>
      <c r="C18" s="95"/>
      <c r="D18" s="86">
        <v>0</v>
      </c>
      <c r="E18" s="86">
        <v>0</v>
      </c>
      <c r="F18" s="85" t="s">
        <v>124</v>
      </c>
      <c r="G18" s="85">
        <v>1</v>
      </c>
      <c r="H18" s="85">
        <v>1</v>
      </c>
      <c r="I18" s="85">
        <v>1</v>
      </c>
      <c r="J18" s="90">
        <f t="shared" si="1"/>
        <v>0</v>
      </c>
    </row>
    <row r="19" s="138" customFormat="1" ht="13.9" customHeight="1" spans="1:10">
      <c r="A19" s="165" t="s">
        <v>125</v>
      </c>
      <c r="B19" s="86">
        <v>0</v>
      </c>
      <c r="C19" s="92"/>
      <c r="D19" s="86">
        <v>0</v>
      </c>
      <c r="E19" s="86">
        <v>0</v>
      </c>
      <c r="F19" s="85" t="s">
        <v>126</v>
      </c>
      <c r="G19" s="85">
        <v>1</v>
      </c>
      <c r="H19" s="85">
        <v>1</v>
      </c>
      <c r="I19" s="85">
        <v>0</v>
      </c>
      <c r="J19" s="90" t="s">
        <v>27</v>
      </c>
    </row>
    <row r="20" s="138" customFormat="1" ht="13.9" customHeight="1" spans="1:10">
      <c r="A20" s="165" t="s">
        <v>127</v>
      </c>
      <c r="B20" s="86">
        <v>0</v>
      </c>
      <c r="C20" s="95"/>
      <c r="D20" s="86">
        <v>0</v>
      </c>
      <c r="E20" s="86">
        <v>0</v>
      </c>
      <c r="F20" s="85" t="s">
        <v>128</v>
      </c>
      <c r="G20" s="85">
        <v>406</v>
      </c>
      <c r="H20" s="85">
        <v>400</v>
      </c>
      <c r="I20" s="85">
        <v>356</v>
      </c>
      <c r="J20" s="90">
        <f t="shared" si="1"/>
        <v>-12.3152709359606</v>
      </c>
    </row>
    <row r="21" s="138" customFormat="1" ht="13.9" customHeight="1" spans="1:10">
      <c r="A21" s="165" t="s">
        <v>129</v>
      </c>
      <c r="B21" s="86">
        <v>0</v>
      </c>
      <c r="C21" s="92"/>
      <c r="D21" s="86">
        <v>136</v>
      </c>
      <c r="E21" s="86">
        <v>0</v>
      </c>
      <c r="F21" s="85" t="s">
        <v>130</v>
      </c>
      <c r="G21" s="85">
        <v>108</v>
      </c>
      <c r="H21" s="85">
        <v>100</v>
      </c>
      <c r="I21" s="85">
        <v>69</v>
      </c>
      <c r="J21" s="90">
        <f t="shared" si="1"/>
        <v>-36.1111111111111</v>
      </c>
    </row>
    <row r="22" s="138" customFormat="1" ht="13.9" customHeight="1" spans="1:10">
      <c r="A22" s="165" t="s">
        <v>131</v>
      </c>
      <c r="B22" s="92">
        <v>4047</v>
      </c>
      <c r="C22" s="92">
        <v>4093</v>
      </c>
      <c r="D22" s="92">
        <v>4792</v>
      </c>
      <c r="E22" s="90">
        <f t="shared" si="0"/>
        <v>18.4086978008401</v>
      </c>
      <c r="F22" s="85" t="s">
        <v>132</v>
      </c>
      <c r="G22" s="85">
        <v>233</v>
      </c>
      <c r="H22" s="85">
        <v>233</v>
      </c>
      <c r="I22" s="85">
        <v>190</v>
      </c>
      <c r="J22" s="90">
        <f t="shared" si="1"/>
        <v>-18.4549356223176</v>
      </c>
    </row>
    <row r="23" s="138" customFormat="1" ht="13.9" customHeight="1" spans="1:10">
      <c r="A23" s="167" t="s">
        <v>133</v>
      </c>
      <c r="B23" s="92">
        <v>1282</v>
      </c>
      <c r="C23" s="92">
        <v>1263</v>
      </c>
      <c r="D23" s="92">
        <v>1095</v>
      </c>
      <c r="E23" s="90">
        <f t="shared" si="0"/>
        <v>-14.5865834633385</v>
      </c>
      <c r="F23" s="85" t="s">
        <v>134</v>
      </c>
      <c r="G23" s="85">
        <v>9</v>
      </c>
      <c r="H23" s="85">
        <v>10</v>
      </c>
      <c r="I23" s="85">
        <v>10</v>
      </c>
      <c r="J23" s="90" t="s">
        <v>27</v>
      </c>
    </row>
    <row r="24" s="138" customFormat="1" ht="13.9" customHeight="1" spans="1:10">
      <c r="A24" s="167" t="s">
        <v>135</v>
      </c>
      <c r="B24" s="95">
        <v>822</v>
      </c>
      <c r="C24" s="95">
        <v>860</v>
      </c>
      <c r="D24" s="95">
        <v>1207</v>
      </c>
      <c r="E24" s="90">
        <f t="shared" si="0"/>
        <v>46.8369829683698</v>
      </c>
      <c r="F24" s="166" t="s">
        <v>136</v>
      </c>
      <c r="G24" s="168">
        <f>SUM(G25:G35)</f>
        <v>3003</v>
      </c>
      <c r="H24" s="168">
        <v>3600</v>
      </c>
      <c r="I24" s="168">
        <f>SUM(I25:I35)</f>
        <v>4080</v>
      </c>
      <c r="J24" s="90">
        <f t="shared" si="1"/>
        <v>35.8641358641359</v>
      </c>
    </row>
    <row r="25" s="138" customFormat="1" ht="13.9" customHeight="1" spans="1:10">
      <c r="A25" s="167" t="s">
        <v>137</v>
      </c>
      <c r="B25" s="92">
        <v>2369</v>
      </c>
      <c r="C25" s="92">
        <v>2800</v>
      </c>
      <c r="D25" s="92">
        <v>2553</v>
      </c>
      <c r="E25" s="90">
        <f t="shared" si="0"/>
        <v>7.76699029126214</v>
      </c>
      <c r="F25" s="85" t="s">
        <v>138</v>
      </c>
      <c r="G25" s="92">
        <v>1471</v>
      </c>
      <c r="H25" s="92">
        <v>1500</v>
      </c>
      <c r="I25" s="92">
        <v>1319</v>
      </c>
      <c r="J25" s="90">
        <f t="shared" si="1"/>
        <v>-10.3331067301156</v>
      </c>
    </row>
    <row r="26" s="138" customFormat="1" ht="13.9" customHeight="1" spans="1:10">
      <c r="A26" s="167" t="s">
        <v>139</v>
      </c>
      <c r="B26" s="92">
        <v>7015</v>
      </c>
      <c r="C26" s="92">
        <v>6400</v>
      </c>
      <c r="D26" s="92">
        <v>6193</v>
      </c>
      <c r="E26" s="90">
        <f t="shared" si="0"/>
        <v>-11.7177476835353</v>
      </c>
      <c r="F26" s="85" t="s">
        <v>140</v>
      </c>
      <c r="G26" s="92">
        <v>16</v>
      </c>
      <c r="H26" s="92">
        <v>20</v>
      </c>
      <c r="I26" s="92">
        <v>5</v>
      </c>
      <c r="J26" s="90">
        <f t="shared" si="1"/>
        <v>-68.75</v>
      </c>
    </row>
    <row r="27" s="138" customFormat="1" ht="13.9" customHeight="1" spans="1:10">
      <c r="A27" s="167" t="s">
        <v>141</v>
      </c>
      <c r="B27" s="95">
        <v>1621</v>
      </c>
      <c r="C27" s="95">
        <v>1100</v>
      </c>
      <c r="D27" s="95">
        <v>1398</v>
      </c>
      <c r="E27" s="90">
        <f t="shared" si="0"/>
        <v>-13.7569401603948</v>
      </c>
      <c r="F27" s="85" t="s">
        <v>142</v>
      </c>
      <c r="G27" s="86">
        <v>0</v>
      </c>
      <c r="H27" s="92"/>
      <c r="I27" s="86">
        <v>344</v>
      </c>
      <c r="J27" s="90" t="s">
        <v>27</v>
      </c>
    </row>
    <row r="28" s="138" customFormat="1" ht="13.9" customHeight="1" spans="1:10">
      <c r="A28" s="169" t="s">
        <v>143</v>
      </c>
      <c r="B28" s="92">
        <v>1590</v>
      </c>
      <c r="C28" s="92">
        <v>1070</v>
      </c>
      <c r="D28" s="92">
        <v>1339</v>
      </c>
      <c r="E28" s="90">
        <f t="shared" si="0"/>
        <v>-15.7861635220126</v>
      </c>
      <c r="F28" s="166" t="s">
        <v>144</v>
      </c>
      <c r="G28" s="92">
        <v>56</v>
      </c>
      <c r="H28" s="92">
        <v>50</v>
      </c>
      <c r="I28" s="92">
        <v>40</v>
      </c>
      <c r="J28" s="90">
        <f t="shared" si="1"/>
        <v>-28.5714285714286</v>
      </c>
    </row>
    <row r="29" s="138" customFormat="1" ht="13.9" customHeight="1" spans="1:10">
      <c r="A29" s="169" t="s">
        <v>145</v>
      </c>
      <c r="B29" s="92">
        <v>31</v>
      </c>
      <c r="C29" s="92">
        <v>30</v>
      </c>
      <c r="D29" s="92">
        <v>59</v>
      </c>
      <c r="E29" s="90">
        <f t="shared" si="0"/>
        <v>90.3225806451613</v>
      </c>
      <c r="F29" s="85" t="s">
        <v>146</v>
      </c>
      <c r="G29" s="85">
        <v>8</v>
      </c>
      <c r="H29" s="85">
        <v>10</v>
      </c>
      <c r="I29" s="85">
        <v>3</v>
      </c>
      <c r="J29" s="90">
        <f t="shared" si="1"/>
        <v>-62.5</v>
      </c>
    </row>
    <row r="30" s="138" customFormat="1" ht="13.9" customHeight="1" spans="1:10">
      <c r="A30" s="167" t="s">
        <v>147</v>
      </c>
      <c r="B30" s="92">
        <v>1895</v>
      </c>
      <c r="C30" s="92">
        <v>1600</v>
      </c>
      <c r="D30" s="92">
        <v>1914</v>
      </c>
      <c r="E30" s="90">
        <f t="shared" si="0"/>
        <v>1.00263852242744</v>
      </c>
      <c r="F30" s="85" t="s">
        <v>148</v>
      </c>
      <c r="G30" s="85">
        <v>99</v>
      </c>
      <c r="H30" s="85">
        <v>100</v>
      </c>
      <c r="I30" s="85">
        <v>108</v>
      </c>
      <c r="J30" s="90">
        <f t="shared" si="1"/>
        <v>9.09090909090909</v>
      </c>
    </row>
    <row r="31" s="155" customFormat="1" ht="13.9" customHeight="1" spans="1:10">
      <c r="A31" s="167" t="s">
        <v>149</v>
      </c>
      <c r="B31" s="92">
        <v>1132</v>
      </c>
      <c r="C31" s="92">
        <v>1530</v>
      </c>
      <c r="D31" s="92">
        <v>1471</v>
      </c>
      <c r="E31" s="90">
        <f t="shared" si="0"/>
        <v>29.9469964664311</v>
      </c>
      <c r="F31" s="85" t="s">
        <v>150</v>
      </c>
      <c r="G31" s="85">
        <v>2</v>
      </c>
      <c r="H31" s="85">
        <v>10</v>
      </c>
      <c r="I31" s="85">
        <v>1</v>
      </c>
      <c r="J31" s="90" t="s">
        <v>27</v>
      </c>
    </row>
    <row r="32" s="155" customFormat="1" ht="13.9" customHeight="1" spans="1:10">
      <c r="A32" s="167" t="s">
        <v>151</v>
      </c>
      <c r="B32" s="85">
        <v>1274</v>
      </c>
      <c r="C32" s="85">
        <v>1200</v>
      </c>
      <c r="D32" s="85">
        <v>1338</v>
      </c>
      <c r="E32" s="90">
        <f t="shared" si="0"/>
        <v>5.02354788069074</v>
      </c>
      <c r="F32" s="85" t="s">
        <v>152</v>
      </c>
      <c r="G32" s="85">
        <v>508</v>
      </c>
      <c r="H32" s="85">
        <v>1000</v>
      </c>
      <c r="I32" s="85">
        <v>1803</v>
      </c>
      <c r="J32" s="90" t="s">
        <v>27</v>
      </c>
    </row>
    <row r="33" s="155" customFormat="1" ht="13.9" customHeight="1" spans="1:10">
      <c r="A33" s="167" t="s">
        <v>153</v>
      </c>
      <c r="B33" s="92">
        <v>1876</v>
      </c>
      <c r="C33" s="92">
        <v>2136</v>
      </c>
      <c r="D33" s="92">
        <v>313</v>
      </c>
      <c r="E33" s="90">
        <f t="shared" si="0"/>
        <v>-83.3155650319829</v>
      </c>
      <c r="F33" s="85" t="s">
        <v>154</v>
      </c>
      <c r="G33" s="85">
        <v>187</v>
      </c>
      <c r="H33" s="85">
        <v>200</v>
      </c>
      <c r="I33" s="85">
        <v>116</v>
      </c>
      <c r="J33" s="90" t="s">
        <v>27</v>
      </c>
    </row>
    <row r="34" s="155" customFormat="1" ht="13.9" customHeight="1" spans="1:10">
      <c r="A34" s="167" t="s">
        <v>155</v>
      </c>
      <c r="B34" s="92">
        <v>2662</v>
      </c>
      <c r="C34" s="92">
        <v>3230</v>
      </c>
      <c r="D34" s="92">
        <v>2931</v>
      </c>
      <c r="E34" s="90">
        <f t="shared" si="0"/>
        <v>10.1051840721262</v>
      </c>
      <c r="F34" s="85" t="s">
        <v>156</v>
      </c>
      <c r="G34" s="85">
        <v>1</v>
      </c>
      <c r="H34" s="85">
        <v>10</v>
      </c>
      <c r="I34" s="85">
        <v>5</v>
      </c>
      <c r="J34" s="90" t="s">
        <v>27</v>
      </c>
    </row>
    <row r="35" s="138" customFormat="1" ht="13.9" customHeight="1" spans="1:10">
      <c r="A35" s="167" t="s">
        <v>157</v>
      </c>
      <c r="B35" s="92">
        <v>181</v>
      </c>
      <c r="C35" s="92">
        <v>182</v>
      </c>
      <c r="D35" s="92">
        <v>214</v>
      </c>
      <c r="E35" s="90">
        <f t="shared" si="0"/>
        <v>18.232044198895</v>
      </c>
      <c r="F35" s="85" t="s">
        <v>158</v>
      </c>
      <c r="G35" s="85">
        <v>655</v>
      </c>
      <c r="H35" s="85">
        <v>700</v>
      </c>
      <c r="I35" s="85">
        <v>336</v>
      </c>
      <c r="J35" s="90">
        <f t="shared" si="1"/>
        <v>-48.7022900763359</v>
      </c>
    </row>
    <row r="36" s="138" customFormat="1" ht="13.9" customHeight="1" spans="1:10">
      <c r="A36" s="167" t="s">
        <v>159</v>
      </c>
      <c r="B36" s="86">
        <v>0</v>
      </c>
      <c r="C36" s="86"/>
      <c r="D36" s="86">
        <v>15</v>
      </c>
      <c r="E36" s="86">
        <v>0</v>
      </c>
      <c r="F36" s="96" t="s">
        <v>160</v>
      </c>
      <c r="G36" s="85">
        <f>SUM(G37:G42)</f>
        <v>5923</v>
      </c>
      <c r="H36" s="85">
        <v>5923</v>
      </c>
      <c r="I36" s="85">
        <f>SUM(I37:I42)</f>
        <v>5750</v>
      </c>
      <c r="J36" s="90">
        <f t="shared" si="1"/>
        <v>-2.92081715346953</v>
      </c>
    </row>
    <row r="37" s="138" customFormat="1" ht="13.9" customHeight="1" spans="1:10">
      <c r="A37" s="169"/>
      <c r="B37" s="85"/>
      <c r="C37" s="85"/>
      <c r="D37" s="85"/>
      <c r="E37" s="85"/>
      <c r="F37" s="166" t="s">
        <v>161</v>
      </c>
      <c r="G37" s="92">
        <v>101</v>
      </c>
      <c r="H37" s="92">
        <v>101</v>
      </c>
      <c r="I37" s="92">
        <v>244</v>
      </c>
      <c r="J37" s="90">
        <f t="shared" si="1"/>
        <v>141.584158415842</v>
      </c>
    </row>
    <row r="38" s="138" customFormat="1" ht="13.9" customHeight="1" spans="1:10">
      <c r="A38" s="169"/>
      <c r="B38" s="85"/>
      <c r="C38" s="85"/>
      <c r="D38" s="85"/>
      <c r="E38" s="85"/>
      <c r="F38" s="166" t="s">
        <v>162</v>
      </c>
      <c r="G38" s="92">
        <v>1519</v>
      </c>
      <c r="H38" s="92">
        <v>1519</v>
      </c>
      <c r="I38" s="92">
        <v>4266</v>
      </c>
      <c r="J38" s="90">
        <f t="shared" si="1"/>
        <v>180.842659644503</v>
      </c>
    </row>
    <row r="39" s="138" customFormat="1" ht="13.9" customHeight="1" spans="1:10">
      <c r="A39" s="169"/>
      <c r="B39" s="85"/>
      <c r="C39" s="85"/>
      <c r="D39" s="85"/>
      <c r="E39" s="85"/>
      <c r="F39" s="166" t="s">
        <v>163</v>
      </c>
      <c r="G39" s="95">
        <v>735</v>
      </c>
      <c r="H39" s="95">
        <v>735</v>
      </c>
      <c r="I39" s="95">
        <v>665</v>
      </c>
      <c r="J39" s="90">
        <f t="shared" si="1"/>
        <v>-9.52380952380952</v>
      </c>
    </row>
    <row r="40" s="138" customFormat="1" ht="13.9" customHeight="1" spans="1:10">
      <c r="A40" s="169"/>
      <c r="B40" s="85"/>
      <c r="C40" s="85"/>
      <c r="D40" s="85"/>
      <c r="E40" s="85"/>
      <c r="F40" s="166" t="s">
        <v>164</v>
      </c>
      <c r="G40" s="95">
        <v>51</v>
      </c>
      <c r="H40" s="95">
        <v>51</v>
      </c>
      <c r="I40" s="95">
        <v>0</v>
      </c>
      <c r="J40" s="90" t="s">
        <v>27</v>
      </c>
    </row>
    <row r="41" s="138" customFormat="1" ht="13.9" customHeight="1" spans="1:10">
      <c r="A41" s="169"/>
      <c r="B41" s="85"/>
      <c r="C41" s="85"/>
      <c r="D41" s="85"/>
      <c r="E41" s="85"/>
      <c r="F41" s="166" t="s">
        <v>165</v>
      </c>
      <c r="G41" s="95">
        <v>446</v>
      </c>
      <c r="H41" s="95">
        <v>446</v>
      </c>
      <c r="I41" s="95">
        <v>220</v>
      </c>
      <c r="J41" s="90">
        <f t="shared" si="1"/>
        <v>-50.6726457399103</v>
      </c>
    </row>
    <row r="42" s="138" customFormat="1" ht="13.9" customHeight="1" spans="1:10">
      <c r="A42" s="167"/>
      <c r="B42" s="92"/>
      <c r="C42" s="86"/>
      <c r="D42" s="92"/>
      <c r="E42" s="86"/>
      <c r="F42" s="96" t="s">
        <v>166</v>
      </c>
      <c r="G42" s="92">
        <v>3071</v>
      </c>
      <c r="H42" s="92">
        <v>3071</v>
      </c>
      <c r="I42" s="92">
        <v>355</v>
      </c>
      <c r="J42" s="90">
        <f t="shared" si="1"/>
        <v>-88.4402474763921</v>
      </c>
    </row>
    <row r="43" s="138" customFormat="1" ht="13.9" customHeight="1" spans="1:10">
      <c r="A43" s="167"/>
      <c r="B43" s="92"/>
      <c r="C43" s="86"/>
      <c r="D43" s="92"/>
      <c r="E43" s="86"/>
      <c r="F43" s="166" t="s">
        <v>167</v>
      </c>
      <c r="G43" s="95">
        <v>244</v>
      </c>
      <c r="H43" s="95">
        <v>500</v>
      </c>
      <c r="I43" s="95">
        <v>0</v>
      </c>
      <c r="J43" s="90">
        <f t="shared" si="1"/>
        <v>-100</v>
      </c>
    </row>
    <row r="44" s="138" customFormat="1" ht="13.9" customHeight="1" spans="1:10">
      <c r="A44" s="75"/>
      <c r="B44" s="76"/>
      <c r="C44" s="76"/>
      <c r="D44" s="76"/>
      <c r="E44" s="170"/>
      <c r="F44" s="85" t="s">
        <v>168</v>
      </c>
      <c r="G44" s="95"/>
      <c r="H44" s="95"/>
      <c r="I44" s="95">
        <v>54</v>
      </c>
      <c r="J44" s="90"/>
    </row>
    <row r="45" s="138" customFormat="1" ht="13.9" customHeight="1" spans="1:10">
      <c r="A45" s="171" t="s">
        <v>169</v>
      </c>
      <c r="B45" s="172"/>
      <c r="C45" s="172"/>
      <c r="D45" s="172"/>
      <c r="E45" s="173"/>
      <c r="F45" s="174"/>
      <c r="G45" s="82">
        <f>SUM(B4,G4,)</f>
        <v>58841</v>
      </c>
      <c r="H45" s="82">
        <f>SUM(C4,H4,)</f>
        <v>61577</v>
      </c>
      <c r="I45" s="82">
        <f>SUM(D4,I4,)+I44</f>
        <v>59719</v>
      </c>
      <c r="J45" s="80">
        <f>(I45-G45)/G45*100</f>
        <v>1.49215682942166</v>
      </c>
    </row>
    <row r="46" s="138" customFormat="1" ht="13.9" customHeight="1" spans="1:10">
      <c r="A46" s="175"/>
      <c r="B46" s="176"/>
      <c r="C46" s="176"/>
      <c r="D46" s="176"/>
      <c r="E46" s="176"/>
      <c r="F46" s="176"/>
      <c r="G46" s="176"/>
      <c r="H46" s="176"/>
      <c r="I46" s="176"/>
      <c r="J46" s="176"/>
    </row>
    <row r="47" s="138" customFormat="1" ht="13.9" customHeight="1" spans="1:10">
      <c r="A47" s="156"/>
      <c r="B47" s="157"/>
      <c r="C47" s="157"/>
      <c r="D47" s="157"/>
      <c r="E47" s="157"/>
      <c r="F47" s="157"/>
      <c r="G47" s="157"/>
      <c r="H47" s="157"/>
      <c r="I47" s="157"/>
      <c r="J47" s="157"/>
    </row>
    <row r="48" s="138" customFormat="1" ht="13.9" customHeight="1" spans="1:10">
      <c r="A48" s="156"/>
      <c r="B48" s="157"/>
      <c r="C48" s="157"/>
      <c r="D48" s="157"/>
      <c r="E48" s="157"/>
      <c r="F48" s="157"/>
      <c r="G48" s="157"/>
      <c r="H48" s="157"/>
      <c r="I48" s="157"/>
      <c r="J48" s="157"/>
    </row>
    <row r="49" s="138" customFormat="1" ht="13.9" customHeight="1" spans="1:10">
      <c r="A49" s="156"/>
      <c r="B49" s="157"/>
      <c r="C49" s="157"/>
      <c r="D49" s="157"/>
      <c r="E49" s="157"/>
      <c r="F49" s="157"/>
      <c r="G49" s="157"/>
      <c r="H49" s="157"/>
      <c r="I49" s="157"/>
      <c r="J49" s="157"/>
    </row>
    <row r="50" s="138" customFormat="1" ht="13.9" customHeight="1" spans="1:10">
      <c r="A50" s="156"/>
      <c r="B50" s="157"/>
      <c r="C50" s="157"/>
      <c r="D50" s="157"/>
      <c r="E50" s="157"/>
      <c r="F50" s="157"/>
      <c r="G50" s="157"/>
      <c r="H50" s="157"/>
      <c r="I50" s="157"/>
      <c r="J50" s="157"/>
    </row>
    <row r="51" s="138" customFormat="1" ht="13.9" customHeight="1" spans="1:10">
      <c r="A51" s="156"/>
      <c r="B51" s="157"/>
      <c r="C51" s="157"/>
      <c r="D51" s="157"/>
      <c r="E51" s="157"/>
      <c r="F51" s="157"/>
      <c r="G51" s="157"/>
      <c r="H51" s="157"/>
      <c r="I51" s="157"/>
      <c r="J51" s="157"/>
    </row>
    <row r="52" s="138" customFormat="1" ht="13.9" customHeight="1" spans="1:10">
      <c r="A52" s="156"/>
      <c r="B52" s="157"/>
      <c r="C52" s="157"/>
      <c r="D52" s="157"/>
      <c r="E52" s="157"/>
      <c r="F52" s="157"/>
      <c r="G52" s="157"/>
      <c r="H52" s="157"/>
      <c r="I52" s="157"/>
      <c r="J52" s="157"/>
    </row>
    <row r="53" s="138" customFormat="1" ht="13.9" customHeight="1" spans="1:10">
      <c r="A53" s="156"/>
      <c r="B53" s="157"/>
      <c r="C53" s="157"/>
      <c r="D53" s="157"/>
      <c r="E53" s="157"/>
      <c r="F53" s="157"/>
      <c r="G53" s="157"/>
      <c r="H53" s="157"/>
      <c r="I53" s="157"/>
      <c r="J53" s="157"/>
    </row>
    <row r="54" s="138" customFormat="1" ht="13.9" customHeight="1" spans="1:10">
      <c r="A54" s="156"/>
      <c r="B54" s="157"/>
      <c r="C54" s="157"/>
      <c r="D54" s="157"/>
      <c r="E54" s="157"/>
      <c r="F54" s="157"/>
      <c r="G54" s="157"/>
      <c r="H54" s="157"/>
      <c r="I54" s="157"/>
      <c r="J54" s="157"/>
    </row>
    <row r="55" s="138" customFormat="1" ht="13.9" customHeight="1" spans="1:10">
      <c r="A55" s="156"/>
      <c r="B55" s="157"/>
      <c r="C55" s="157"/>
      <c r="D55" s="157"/>
      <c r="E55" s="157"/>
      <c r="F55" s="157"/>
      <c r="G55" s="157"/>
      <c r="H55" s="157"/>
      <c r="I55" s="157"/>
      <c r="J55" s="157"/>
    </row>
    <row r="56" s="138" customFormat="1" ht="13.9" customHeight="1" spans="1:10">
      <c r="A56" s="156"/>
      <c r="B56" s="157"/>
      <c r="C56" s="157"/>
      <c r="D56" s="157"/>
      <c r="E56" s="157"/>
      <c r="F56" s="157"/>
      <c r="G56" s="157"/>
      <c r="H56" s="157"/>
      <c r="I56" s="157"/>
      <c r="J56" s="157"/>
    </row>
    <row r="57" s="138" customFormat="1" ht="13.9" customHeight="1" spans="1:10">
      <c r="A57" s="156"/>
      <c r="B57" s="157"/>
      <c r="C57" s="157"/>
      <c r="D57" s="157"/>
      <c r="E57" s="157"/>
      <c r="F57" s="157"/>
      <c r="G57" s="157"/>
      <c r="H57" s="157"/>
      <c r="I57" s="157"/>
      <c r="J57" s="157"/>
    </row>
    <row r="58" s="138" customFormat="1" ht="13.9" customHeight="1" spans="1:10">
      <c r="A58" s="156"/>
      <c r="B58" s="157"/>
      <c r="C58" s="157"/>
      <c r="D58" s="157"/>
      <c r="E58" s="157"/>
      <c r="F58" s="157"/>
      <c r="G58" s="157"/>
      <c r="H58" s="157"/>
      <c r="I58" s="157"/>
      <c r="J58" s="157"/>
    </row>
    <row r="59" s="138" customFormat="1" ht="13.9" customHeight="1" spans="1:10">
      <c r="A59" s="156"/>
      <c r="B59" s="157"/>
      <c r="C59" s="157"/>
      <c r="D59" s="157"/>
      <c r="E59" s="157"/>
      <c r="F59" s="157"/>
      <c r="G59" s="157"/>
      <c r="H59" s="157"/>
      <c r="I59" s="157"/>
      <c r="J59" s="157"/>
    </row>
    <row r="60" s="138" customFormat="1" ht="13.9" customHeight="1" spans="1:10">
      <c r="A60" s="156"/>
      <c r="B60" s="157"/>
      <c r="C60" s="157"/>
      <c r="D60" s="157"/>
      <c r="E60" s="157"/>
      <c r="F60" s="157"/>
      <c r="G60" s="157"/>
      <c r="H60" s="157"/>
      <c r="I60" s="157"/>
      <c r="J60" s="157"/>
    </row>
    <row r="61" s="138" customFormat="1" ht="13.9" customHeight="1" spans="1:10">
      <c r="A61" s="156"/>
      <c r="B61" s="157"/>
      <c r="C61" s="157"/>
      <c r="D61" s="157"/>
      <c r="E61" s="157"/>
      <c r="F61" s="157"/>
      <c r="G61" s="157"/>
      <c r="H61" s="157"/>
      <c r="I61" s="157"/>
      <c r="J61" s="157"/>
    </row>
    <row r="62" s="138" customFormat="1" ht="13.9" customHeight="1" spans="1:10">
      <c r="A62" s="156"/>
      <c r="B62" s="157"/>
      <c r="C62" s="157"/>
      <c r="D62" s="157"/>
      <c r="E62" s="157"/>
      <c r="F62" s="157"/>
      <c r="G62" s="157"/>
      <c r="H62" s="157"/>
      <c r="I62" s="157"/>
      <c r="J62" s="157"/>
    </row>
    <row r="63" s="138" customFormat="1" ht="13.9" customHeight="1" spans="1:10">
      <c r="A63" s="156"/>
      <c r="B63" s="157"/>
      <c r="C63" s="157"/>
      <c r="D63" s="157"/>
      <c r="E63" s="157"/>
      <c r="F63" s="157"/>
      <c r="G63" s="157"/>
      <c r="H63" s="157"/>
      <c r="I63" s="157"/>
      <c r="J63" s="157"/>
    </row>
    <row r="64" s="138" customFormat="1" ht="13.9" customHeight="1" spans="1:10">
      <c r="A64" s="156"/>
      <c r="B64" s="157"/>
      <c r="C64" s="157"/>
      <c r="D64" s="157"/>
      <c r="E64" s="157"/>
      <c r="F64" s="157"/>
      <c r="G64" s="157"/>
      <c r="H64" s="157"/>
      <c r="I64" s="157"/>
      <c r="J64" s="157"/>
    </row>
    <row r="65" s="138" customFormat="1" ht="13.9" customHeight="1" spans="1:10">
      <c r="A65" s="156"/>
      <c r="B65" s="157"/>
      <c r="C65" s="157"/>
      <c r="D65" s="157"/>
      <c r="E65" s="157"/>
      <c r="F65" s="157"/>
      <c r="G65" s="157"/>
      <c r="H65" s="157"/>
      <c r="I65" s="157"/>
      <c r="J65" s="157"/>
    </row>
    <row r="66" s="138" customFormat="1" ht="13.9" customHeight="1" spans="1:10">
      <c r="A66" s="156"/>
      <c r="B66" s="157"/>
      <c r="C66" s="157"/>
      <c r="D66" s="157"/>
      <c r="E66" s="157"/>
      <c r="F66" s="157"/>
      <c r="G66" s="157"/>
      <c r="H66" s="157"/>
      <c r="I66" s="157"/>
      <c r="J66" s="157"/>
    </row>
    <row r="67" s="138" customFormat="1" ht="13.9" customHeight="1" spans="1:10">
      <c r="A67" s="156"/>
      <c r="B67" s="157"/>
      <c r="C67" s="157"/>
      <c r="D67" s="157"/>
      <c r="E67" s="157"/>
      <c r="F67" s="157"/>
      <c r="G67" s="157"/>
      <c r="H67" s="157"/>
      <c r="I67" s="157"/>
      <c r="J67" s="157"/>
    </row>
    <row r="68" s="138" customFormat="1" ht="13.9" customHeight="1" spans="1:10">
      <c r="A68" s="156"/>
      <c r="B68" s="157"/>
      <c r="C68" s="157"/>
      <c r="D68" s="157"/>
      <c r="E68" s="157"/>
      <c r="F68" s="157"/>
      <c r="G68" s="157"/>
      <c r="H68" s="157"/>
      <c r="I68" s="157"/>
      <c r="J68" s="157"/>
    </row>
    <row r="69" s="138" customFormat="1" ht="13.9" customHeight="1" spans="1:10">
      <c r="A69" s="156"/>
      <c r="B69" s="157"/>
      <c r="C69" s="157"/>
      <c r="D69" s="157"/>
      <c r="E69" s="157"/>
      <c r="F69" s="157"/>
      <c r="G69" s="157"/>
      <c r="H69" s="157"/>
      <c r="I69" s="157"/>
      <c r="J69" s="157"/>
    </row>
    <row r="70" s="138" customFormat="1" ht="13.9" customHeight="1" spans="1:10">
      <c r="A70" s="156"/>
      <c r="B70" s="157"/>
      <c r="C70" s="157"/>
      <c r="D70" s="157"/>
      <c r="E70" s="157"/>
      <c r="F70" s="157"/>
      <c r="G70" s="157"/>
      <c r="H70" s="157"/>
      <c r="I70" s="157"/>
      <c r="J70" s="157"/>
    </row>
    <row r="71" s="138" customFormat="1" ht="13.9" customHeight="1" spans="1:10">
      <c r="A71" s="156"/>
      <c r="B71" s="157"/>
      <c r="C71" s="157"/>
      <c r="D71" s="157"/>
      <c r="E71" s="157"/>
      <c r="F71" s="157"/>
      <c r="G71" s="157"/>
      <c r="H71" s="157"/>
      <c r="I71" s="157"/>
      <c r="J71" s="157"/>
    </row>
    <row r="72" s="138" customFormat="1" ht="13.9" customHeight="1" spans="1:10">
      <c r="A72" s="156"/>
      <c r="B72" s="157"/>
      <c r="C72" s="157"/>
      <c r="D72" s="157"/>
      <c r="E72" s="157"/>
      <c r="F72" s="157"/>
      <c r="G72" s="157"/>
      <c r="H72" s="157"/>
      <c r="I72" s="157"/>
      <c r="J72" s="157"/>
    </row>
  </sheetData>
  <mergeCells count="1">
    <mergeCell ref="A1:J1"/>
  </mergeCells>
  <printOptions horizontalCentered="1"/>
  <pageMargins left="0.156944444444444" right="0.156944444444444" top="0.472222222222222" bottom="0.550694444444444" header="0.314583333333333" footer="0.118055555555556"/>
  <pageSetup paperSize="9" scale="75" firstPageNumber="18" orientation="landscape" blackAndWhite="1" useFirstPageNumber="1" horizontalDpi="600"/>
  <headerFooter alignWithMargins="0">
    <oddFooter>&amp;C—&amp;"仿宋_GB2312"&amp;P&amp;"宋体"—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4"/>
  <sheetViews>
    <sheetView zoomScale="140" zoomScaleNormal="140" workbookViewId="0">
      <pane xSplit="1" ySplit="4" topLeftCell="C23" activePane="bottomRight" state="frozen"/>
      <selection/>
      <selection pane="topRight"/>
      <selection pane="bottomLeft"/>
      <selection pane="bottomRight" activeCell="F40" sqref="F40"/>
    </sheetView>
  </sheetViews>
  <sheetFormatPr defaultColWidth="9" defaultRowHeight="14.25"/>
  <cols>
    <col min="1" max="1" width="25.9583333333333" style="111" customWidth="1"/>
    <col min="2" max="2" width="7.75" style="111" customWidth="1"/>
    <col min="3" max="3" width="7.25" style="111" customWidth="1"/>
    <col min="4" max="4" width="8.55833333333333" style="111" customWidth="1"/>
    <col min="5" max="5" width="7.75" style="111" customWidth="1"/>
    <col min="6" max="7" width="8.5" style="111" customWidth="1"/>
    <col min="8" max="8" width="28.625" style="111" customWidth="1"/>
    <col min="9" max="10" width="7.75" style="111" customWidth="1"/>
    <col min="11" max="11" width="8.625" style="111" customWidth="1"/>
    <col min="12" max="12" width="8.5" style="111" customWidth="1"/>
    <col min="13" max="13" width="8.75" style="111" customWidth="1"/>
    <col min="14" max="14" width="7.75" style="111" customWidth="1"/>
    <col min="15" max="16384" width="9" style="66"/>
  </cols>
  <sheetData>
    <row r="1" spans="1:1">
      <c r="A1" s="112"/>
    </row>
    <row r="2" s="110" customFormat="1" ht="25.5" customHeight="1" spans="1:14">
      <c r="A2" s="113" t="s">
        <v>170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</row>
    <row r="3" s="63" customFormat="1" ht="15" customHeight="1" spans="1:14">
      <c r="A3" s="115"/>
      <c r="B3" s="115"/>
      <c r="C3" s="115"/>
      <c r="D3" s="115"/>
      <c r="E3" s="116"/>
      <c r="F3" s="116"/>
      <c r="G3" s="111"/>
      <c r="H3" s="111"/>
      <c r="I3" s="111"/>
      <c r="J3" s="111"/>
      <c r="K3" s="111"/>
      <c r="L3" s="111"/>
      <c r="M3" s="105" t="s">
        <v>171</v>
      </c>
      <c r="N3" s="136"/>
    </row>
    <row r="4" s="64" customFormat="1" ht="63.75" customHeight="1" spans="1:14">
      <c r="A4" s="117" t="s">
        <v>172</v>
      </c>
      <c r="B4" s="118" t="s">
        <v>173</v>
      </c>
      <c r="C4" s="118" t="s">
        <v>174</v>
      </c>
      <c r="D4" s="118" t="s">
        <v>175</v>
      </c>
      <c r="E4" s="118" t="s">
        <v>176</v>
      </c>
      <c r="F4" s="119" t="s">
        <v>177</v>
      </c>
      <c r="G4" s="119" t="s">
        <v>178</v>
      </c>
      <c r="H4" s="117" t="s">
        <v>172</v>
      </c>
      <c r="I4" s="118" t="s">
        <v>173</v>
      </c>
      <c r="J4" s="118" t="s">
        <v>174</v>
      </c>
      <c r="K4" s="118" t="s">
        <v>175</v>
      </c>
      <c r="L4" s="118" t="s">
        <v>176</v>
      </c>
      <c r="M4" s="119" t="s">
        <v>177</v>
      </c>
      <c r="N4" s="119" t="s">
        <v>178</v>
      </c>
    </row>
    <row r="5" s="63" customFormat="1" ht="17.1" customHeight="1" spans="1:16">
      <c r="A5" s="120" t="s">
        <v>179</v>
      </c>
      <c r="B5" s="121">
        <f>SUM(B6:B28)</f>
        <v>23922</v>
      </c>
      <c r="C5" s="121">
        <v>15707</v>
      </c>
      <c r="D5" s="121">
        <v>20977</v>
      </c>
      <c r="E5" s="121">
        <f>SUM(E6:E28)</f>
        <v>19060</v>
      </c>
      <c r="F5" s="122">
        <f t="shared" ref="F5:F14" si="0">E5/D5*100</f>
        <v>90.861419650093</v>
      </c>
      <c r="G5" s="122">
        <f>(E5-B5)/B5*100</f>
        <v>-20.3243875930106</v>
      </c>
      <c r="H5" s="120" t="s">
        <v>180</v>
      </c>
      <c r="I5" s="137">
        <v>25329</v>
      </c>
      <c r="J5" s="137">
        <v>26406</v>
      </c>
      <c r="K5" s="137">
        <v>28421</v>
      </c>
      <c r="L5" s="137">
        <f>SUM(L6:L19)</f>
        <v>30492</v>
      </c>
      <c r="M5" s="122">
        <f>L5/K5*100</f>
        <v>107.286865346047</v>
      </c>
      <c r="N5" s="122">
        <f>(L5-I5)/I5*100</f>
        <v>20.3837498519484</v>
      </c>
      <c r="O5" s="138"/>
      <c r="P5" s="138"/>
    </row>
    <row r="6" s="63" customFormat="1" ht="17.1" customHeight="1" spans="1:16">
      <c r="A6" s="123" t="s">
        <v>181</v>
      </c>
      <c r="B6" s="124">
        <v>447</v>
      </c>
      <c r="C6" s="124">
        <v>523</v>
      </c>
      <c r="D6" s="124">
        <v>375</v>
      </c>
      <c r="E6" s="124">
        <v>375</v>
      </c>
      <c r="F6" s="125">
        <f t="shared" si="0"/>
        <v>100</v>
      </c>
      <c r="G6" s="125">
        <f t="shared" ref="G6:G37" si="1">(E6-B6)/B6*100</f>
        <v>-16.1073825503356</v>
      </c>
      <c r="H6" s="123" t="s">
        <v>182</v>
      </c>
      <c r="I6" s="127">
        <v>604</v>
      </c>
      <c r="J6" s="127">
        <v>362</v>
      </c>
      <c r="K6" s="124">
        <v>441</v>
      </c>
      <c r="L6" s="127">
        <v>441</v>
      </c>
      <c r="M6" s="125">
        <f t="shared" ref="M6:M39" si="2">L6/K6*100</f>
        <v>100</v>
      </c>
      <c r="N6" s="125">
        <f t="shared" ref="N6:N37" si="3">(L6-I6)/I6*100</f>
        <v>-26.9867549668874</v>
      </c>
      <c r="O6" s="138"/>
      <c r="P6" s="138"/>
    </row>
    <row r="7" s="63" customFormat="1" ht="17.1" customHeight="1" spans="1:16">
      <c r="A7" s="123" t="s">
        <v>183</v>
      </c>
      <c r="B7" s="124">
        <v>335</v>
      </c>
      <c r="C7" s="124">
        <v>392</v>
      </c>
      <c r="D7" s="124">
        <v>333</v>
      </c>
      <c r="E7" s="124">
        <v>333</v>
      </c>
      <c r="F7" s="125">
        <f t="shared" si="0"/>
        <v>100</v>
      </c>
      <c r="G7" s="125">
        <f t="shared" si="1"/>
        <v>-0.597014925373134</v>
      </c>
      <c r="H7" s="123" t="s">
        <v>184</v>
      </c>
      <c r="I7" s="127">
        <v>1624</v>
      </c>
      <c r="J7" s="127">
        <v>2234</v>
      </c>
      <c r="K7" s="127">
        <v>2234</v>
      </c>
      <c r="L7" s="127">
        <v>2117</v>
      </c>
      <c r="M7" s="125">
        <f t="shared" si="2"/>
        <v>94.762757385855</v>
      </c>
      <c r="N7" s="125">
        <f t="shared" si="3"/>
        <v>30.3571428571429</v>
      </c>
      <c r="O7" s="138"/>
      <c r="P7" s="138"/>
    </row>
    <row r="8" s="63" customFormat="1" ht="17.1" customHeight="1" spans="1:16">
      <c r="A8" s="123" t="s">
        <v>185</v>
      </c>
      <c r="B8" s="124">
        <v>9197</v>
      </c>
      <c r="C8" s="124">
        <v>6420</v>
      </c>
      <c r="D8" s="124">
        <v>8791</v>
      </c>
      <c r="E8" s="124">
        <v>8791</v>
      </c>
      <c r="F8" s="125">
        <f t="shared" si="0"/>
        <v>100</v>
      </c>
      <c r="G8" s="125">
        <f t="shared" si="1"/>
        <v>-4.4144829835816</v>
      </c>
      <c r="H8" s="123" t="s">
        <v>186</v>
      </c>
      <c r="I8" s="127">
        <v>3573</v>
      </c>
      <c r="J8" s="131">
        <v>4008</v>
      </c>
      <c r="K8" s="127">
        <v>4016</v>
      </c>
      <c r="L8" s="127">
        <v>4447</v>
      </c>
      <c r="M8" s="125">
        <f t="shared" si="2"/>
        <v>110.732071713147</v>
      </c>
      <c r="N8" s="125">
        <f t="shared" si="3"/>
        <v>24.4612370556955</v>
      </c>
      <c r="O8" s="138"/>
      <c r="P8" s="138"/>
    </row>
    <row r="9" s="63" customFormat="1" ht="17.1" customHeight="1" spans="1:16">
      <c r="A9" s="123" t="s">
        <v>187</v>
      </c>
      <c r="B9" s="124">
        <v>4324</v>
      </c>
      <c r="C9" s="124">
        <v>534</v>
      </c>
      <c r="D9" s="124">
        <v>681</v>
      </c>
      <c r="E9" s="124">
        <v>681</v>
      </c>
      <c r="F9" s="125">
        <f t="shared" si="0"/>
        <v>100</v>
      </c>
      <c r="G9" s="125">
        <f t="shared" si="1"/>
        <v>-84.2506938020351</v>
      </c>
      <c r="H9" s="123" t="s">
        <v>188</v>
      </c>
      <c r="I9" s="127">
        <v>4081</v>
      </c>
      <c r="J9" s="131">
        <v>5161</v>
      </c>
      <c r="K9" s="127">
        <v>4984</v>
      </c>
      <c r="L9" s="127">
        <v>5484</v>
      </c>
      <c r="M9" s="125">
        <f t="shared" si="2"/>
        <v>110.032102728732</v>
      </c>
      <c r="N9" s="125">
        <f t="shared" si="3"/>
        <v>34.3788287184514</v>
      </c>
      <c r="O9" s="138"/>
      <c r="P9" s="138"/>
    </row>
    <row r="10" s="63" customFormat="1" ht="17.1" customHeight="1" spans="1:16">
      <c r="A10" s="123" t="s">
        <v>189</v>
      </c>
      <c r="B10" s="124">
        <v>623</v>
      </c>
      <c r="C10" s="124">
        <v>530</v>
      </c>
      <c r="D10" s="124">
        <v>705</v>
      </c>
      <c r="E10" s="124">
        <v>705</v>
      </c>
      <c r="F10" s="125">
        <f t="shared" si="0"/>
        <v>100</v>
      </c>
      <c r="G10" s="125">
        <f t="shared" si="1"/>
        <v>13.1621187800963</v>
      </c>
      <c r="H10" s="123" t="s">
        <v>190</v>
      </c>
      <c r="I10" s="127">
        <v>41</v>
      </c>
      <c r="J10" s="127">
        <v>192</v>
      </c>
      <c r="K10" s="127">
        <v>192</v>
      </c>
      <c r="L10" s="127">
        <v>52</v>
      </c>
      <c r="M10" s="125">
        <f t="shared" si="2"/>
        <v>27.0833333333333</v>
      </c>
      <c r="N10" s="125">
        <f t="shared" si="3"/>
        <v>26.8292682926829</v>
      </c>
      <c r="O10" s="138"/>
      <c r="P10" s="138"/>
    </row>
    <row r="11" s="63" customFormat="1" ht="17.1" customHeight="1" spans="1:16">
      <c r="A11" s="123" t="s">
        <v>191</v>
      </c>
      <c r="B11" s="124">
        <v>1495</v>
      </c>
      <c r="C11" s="124">
        <v>1285</v>
      </c>
      <c r="D11" s="124">
        <v>1211</v>
      </c>
      <c r="E11" s="124">
        <v>1211</v>
      </c>
      <c r="F11" s="125">
        <f t="shared" si="0"/>
        <v>100</v>
      </c>
      <c r="G11" s="125">
        <f t="shared" si="1"/>
        <v>-18.9966555183946</v>
      </c>
      <c r="H11" s="123" t="s">
        <v>192</v>
      </c>
      <c r="I11" s="127">
        <v>3292</v>
      </c>
      <c r="J11" s="131">
        <v>1324</v>
      </c>
      <c r="K11" s="127">
        <v>1821</v>
      </c>
      <c r="L11" s="127">
        <v>2821</v>
      </c>
      <c r="M11" s="125">
        <f t="shared" si="2"/>
        <v>154.914881933004</v>
      </c>
      <c r="N11" s="125">
        <f t="shared" si="3"/>
        <v>-14.3074119076549</v>
      </c>
      <c r="O11" s="138"/>
      <c r="P11" s="138"/>
    </row>
    <row r="12" s="63" customFormat="1" ht="17.1" customHeight="1" spans="1:16">
      <c r="A12" s="123" t="s">
        <v>193</v>
      </c>
      <c r="B12" s="124">
        <v>748</v>
      </c>
      <c r="C12" s="124">
        <v>93</v>
      </c>
      <c r="D12" s="124">
        <v>375</v>
      </c>
      <c r="E12" s="124">
        <v>375</v>
      </c>
      <c r="F12" s="125">
        <f t="shared" si="0"/>
        <v>100</v>
      </c>
      <c r="G12" s="125">
        <f t="shared" si="1"/>
        <v>-49.8663101604278</v>
      </c>
      <c r="H12" s="123" t="s">
        <v>194</v>
      </c>
      <c r="I12" s="127">
        <v>6998</v>
      </c>
      <c r="J12" s="127">
        <v>5827</v>
      </c>
      <c r="K12" s="127">
        <v>6020</v>
      </c>
      <c r="L12" s="127">
        <v>6020</v>
      </c>
      <c r="M12" s="125">
        <f t="shared" si="2"/>
        <v>100</v>
      </c>
      <c r="N12" s="125">
        <f t="shared" si="3"/>
        <v>-13.975421549014</v>
      </c>
      <c r="O12" s="138"/>
      <c r="P12" s="138"/>
    </row>
    <row r="13" s="63" customFormat="1" ht="17.1" customHeight="1" spans="1:16">
      <c r="A13" s="123" t="s">
        <v>195</v>
      </c>
      <c r="B13" s="124">
        <v>220</v>
      </c>
      <c r="C13" s="124">
        <v>258</v>
      </c>
      <c r="D13" s="126">
        <v>288</v>
      </c>
      <c r="E13" s="124">
        <v>288</v>
      </c>
      <c r="F13" s="125">
        <f t="shared" si="0"/>
        <v>100</v>
      </c>
      <c r="G13" s="125">
        <f t="shared" si="1"/>
        <v>30.9090909090909</v>
      </c>
      <c r="H13" s="123" t="s">
        <v>196</v>
      </c>
      <c r="I13" s="127">
        <v>2035</v>
      </c>
      <c r="J13" s="127">
        <v>2157</v>
      </c>
      <c r="K13" s="127">
        <v>2157</v>
      </c>
      <c r="L13" s="127">
        <v>2060</v>
      </c>
      <c r="M13" s="125">
        <f t="shared" si="2"/>
        <v>95.503013444599</v>
      </c>
      <c r="N13" s="125">
        <f t="shared" si="3"/>
        <v>1.22850122850123</v>
      </c>
      <c r="O13" s="138"/>
      <c r="P13" s="138"/>
    </row>
    <row r="14" s="63" customFormat="1" ht="17.1" customHeight="1" spans="1:16">
      <c r="A14" s="123" t="s">
        <v>197</v>
      </c>
      <c r="B14" s="124">
        <v>1405</v>
      </c>
      <c r="C14" s="124">
        <v>1443</v>
      </c>
      <c r="D14" s="126">
        <v>1530</v>
      </c>
      <c r="E14" s="124">
        <v>1530</v>
      </c>
      <c r="F14" s="125">
        <f t="shared" si="0"/>
        <v>100</v>
      </c>
      <c r="G14" s="125">
        <f t="shared" si="1"/>
        <v>8.89679715302491</v>
      </c>
      <c r="H14" s="123" t="s">
        <v>198</v>
      </c>
      <c r="I14" s="127">
        <v>2343</v>
      </c>
      <c r="J14" s="127">
        <v>2732</v>
      </c>
      <c r="K14" s="127">
        <v>3253</v>
      </c>
      <c r="L14" s="127">
        <v>3753</v>
      </c>
      <c r="M14" s="125">
        <f t="shared" si="2"/>
        <v>115.370427297879</v>
      </c>
      <c r="N14" s="125">
        <f t="shared" si="3"/>
        <v>60.179257362356</v>
      </c>
      <c r="O14" s="138"/>
      <c r="P14" s="138"/>
    </row>
    <row r="15" s="63" customFormat="1" ht="17.1" customHeight="1" spans="1:16">
      <c r="A15" s="123" t="s">
        <v>199</v>
      </c>
      <c r="B15" s="126">
        <v>0</v>
      </c>
      <c r="C15" s="124"/>
      <c r="D15" s="127">
        <v>3</v>
      </c>
      <c r="E15" s="126">
        <v>3</v>
      </c>
      <c r="F15" s="128" t="s">
        <v>27</v>
      </c>
      <c r="G15" s="86">
        <v>0</v>
      </c>
      <c r="H15" s="123" t="s">
        <v>200</v>
      </c>
      <c r="I15" s="127">
        <v>100</v>
      </c>
      <c r="J15" s="127">
        <v>16</v>
      </c>
      <c r="K15" s="127">
        <v>77</v>
      </c>
      <c r="L15" s="127">
        <v>77</v>
      </c>
      <c r="M15" s="125">
        <f t="shared" si="2"/>
        <v>100</v>
      </c>
      <c r="N15" s="125">
        <f t="shared" si="3"/>
        <v>-23</v>
      </c>
      <c r="O15" s="138"/>
      <c r="P15" s="138"/>
    </row>
    <row r="16" s="63" customFormat="1" ht="17.1" customHeight="1" spans="1:16">
      <c r="A16" s="123" t="s">
        <v>201</v>
      </c>
      <c r="B16" s="124">
        <v>44</v>
      </c>
      <c r="C16" s="124">
        <v>46</v>
      </c>
      <c r="D16" s="124">
        <v>47</v>
      </c>
      <c r="E16" s="124">
        <v>47</v>
      </c>
      <c r="F16" s="125">
        <f t="shared" ref="F16:F32" si="4">E16/D16*100</f>
        <v>100</v>
      </c>
      <c r="G16" s="125">
        <f t="shared" si="1"/>
        <v>6.81818181818182</v>
      </c>
      <c r="H16" s="123" t="s">
        <v>202</v>
      </c>
      <c r="I16" s="127">
        <v>499</v>
      </c>
      <c r="J16" s="127">
        <v>489</v>
      </c>
      <c r="K16" s="127">
        <v>508</v>
      </c>
      <c r="L16" s="127">
        <v>508</v>
      </c>
      <c r="M16" s="125">
        <f t="shared" si="2"/>
        <v>100</v>
      </c>
      <c r="N16" s="125">
        <f t="shared" si="3"/>
        <v>1.80360721442886</v>
      </c>
      <c r="O16" s="138"/>
      <c r="P16" s="138"/>
    </row>
    <row r="17" s="63" customFormat="1" ht="17.1" customHeight="1" spans="1:16">
      <c r="A17" s="123" t="s">
        <v>203</v>
      </c>
      <c r="B17" s="124">
        <v>74</v>
      </c>
      <c r="C17" s="124">
        <v>84</v>
      </c>
      <c r="D17" s="124">
        <v>79</v>
      </c>
      <c r="E17" s="124">
        <v>79</v>
      </c>
      <c r="F17" s="125">
        <f t="shared" si="4"/>
        <v>100</v>
      </c>
      <c r="G17" s="125">
        <f t="shared" si="1"/>
        <v>6.75675675675676</v>
      </c>
      <c r="H17" s="123" t="s">
        <v>204</v>
      </c>
      <c r="I17" s="139" t="s">
        <v>27</v>
      </c>
      <c r="J17" s="140"/>
      <c r="K17" s="139">
        <v>2562</v>
      </c>
      <c r="L17" s="139">
        <v>2562</v>
      </c>
      <c r="M17" s="128" t="s">
        <v>27</v>
      </c>
      <c r="N17" s="128" t="s">
        <v>27</v>
      </c>
      <c r="O17" s="138"/>
      <c r="P17" s="138"/>
    </row>
    <row r="18" s="63" customFormat="1" ht="17.1" customHeight="1" spans="1:16">
      <c r="A18" s="123" t="s">
        <v>205</v>
      </c>
      <c r="B18" s="124">
        <v>56</v>
      </c>
      <c r="C18" s="124">
        <v>70</v>
      </c>
      <c r="D18" s="124">
        <v>56</v>
      </c>
      <c r="E18" s="124">
        <v>56</v>
      </c>
      <c r="F18" s="125">
        <f t="shared" si="4"/>
        <v>100</v>
      </c>
      <c r="G18" s="125">
        <f t="shared" si="1"/>
        <v>0</v>
      </c>
      <c r="H18" s="123" t="s">
        <v>206</v>
      </c>
      <c r="I18" s="141">
        <v>10</v>
      </c>
      <c r="J18" s="141">
        <v>6</v>
      </c>
      <c r="K18" s="142">
        <v>12</v>
      </c>
      <c r="L18" s="142">
        <v>6</v>
      </c>
      <c r="M18" s="125">
        <f t="shared" si="2"/>
        <v>50</v>
      </c>
      <c r="N18" s="128" t="s">
        <v>27</v>
      </c>
      <c r="O18" s="138"/>
      <c r="P18" s="138"/>
    </row>
    <row r="19" s="63" customFormat="1" ht="17.1" customHeight="1" spans="1:16">
      <c r="A19" s="123" t="s">
        <v>207</v>
      </c>
      <c r="B19" s="124">
        <v>1169</v>
      </c>
      <c r="C19" s="124">
        <v>139</v>
      </c>
      <c r="D19" s="124">
        <v>653</v>
      </c>
      <c r="E19" s="124">
        <v>653</v>
      </c>
      <c r="F19" s="125">
        <f t="shared" si="4"/>
        <v>100</v>
      </c>
      <c r="G19" s="125">
        <f t="shared" si="1"/>
        <v>-44.1402908468777</v>
      </c>
      <c r="H19" s="123" t="s">
        <v>208</v>
      </c>
      <c r="I19" s="143">
        <v>129</v>
      </c>
      <c r="J19" s="144">
        <v>1898</v>
      </c>
      <c r="K19" s="143">
        <v>144</v>
      </c>
      <c r="L19" s="143">
        <v>144</v>
      </c>
      <c r="M19" s="125">
        <f t="shared" si="2"/>
        <v>100</v>
      </c>
      <c r="N19" s="125">
        <f t="shared" si="3"/>
        <v>11.6279069767442</v>
      </c>
      <c r="O19" s="138"/>
      <c r="P19" s="138"/>
    </row>
    <row r="20" s="63" customFormat="1" ht="17.1" customHeight="1" spans="1:16">
      <c r="A20" s="123" t="s">
        <v>209</v>
      </c>
      <c r="B20" s="124">
        <v>671</v>
      </c>
      <c r="C20" s="124">
        <v>569</v>
      </c>
      <c r="D20" s="124">
        <v>565</v>
      </c>
      <c r="E20" s="124">
        <v>565</v>
      </c>
      <c r="F20" s="125">
        <f t="shared" si="4"/>
        <v>100</v>
      </c>
      <c r="G20" s="125">
        <f t="shared" si="1"/>
        <v>-15.7973174366617</v>
      </c>
      <c r="H20" s="120" t="s">
        <v>210</v>
      </c>
      <c r="I20" s="137">
        <v>425</v>
      </c>
      <c r="J20" s="137">
        <v>1280</v>
      </c>
      <c r="K20" s="137">
        <v>931</v>
      </c>
      <c r="L20" s="137">
        <f>SUM(L21:L27)</f>
        <v>965</v>
      </c>
      <c r="M20" s="122">
        <f t="shared" si="2"/>
        <v>103.651987110634</v>
      </c>
      <c r="N20" s="122">
        <f t="shared" si="3"/>
        <v>127.058823529412</v>
      </c>
      <c r="O20" s="138"/>
      <c r="P20" s="138"/>
    </row>
    <row r="21" s="63" customFormat="1" ht="17.1" customHeight="1" spans="1:16">
      <c r="A21" s="123" t="s">
        <v>211</v>
      </c>
      <c r="B21" s="124">
        <v>520</v>
      </c>
      <c r="C21" s="124">
        <v>804</v>
      </c>
      <c r="D21" s="124">
        <v>524</v>
      </c>
      <c r="E21" s="124">
        <v>524</v>
      </c>
      <c r="F21" s="125">
        <f t="shared" si="4"/>
        <v>100</v>
      </c>
      <c r="G21" s="125">
        <f t="shared" si="1"/>
        <v>0.769230769230769</v>
      </c>
      <c r="H21" s="129" t="s">
        <v>212</v>
      </c>
      <c r="I21" s="127">
        <v>29</v>
      </c>
      <c r="J21" s="126">
        <v>7</v>
      </c>
      <c r="K21" s="127">
        <v>69</v>
      </c>
      <c r="L21" s="127">
        <v>69</v>
      </c>
      <c r="M21" s="125">
        <f t="shared" si="2"/>
        <v>100</v>
      </c>
      <c r="N21" s="125">
        <f t="shared" si="3"/>
        <v>137.931034482759</v>
      </c>
      <c r="O21" s="138"/>
      <c r="P21" s="138"/>
    </row>
    <row r="22" s="63" customFormat="1" ht="17.1" customHeight="1" spans="1:16">
      <c r="A22" s="123" t="s">
        <v>213</v>
      </c>
      <c r="B22" s="124">
        <v>325</v>
      </c>
      <c r="C22" s="124">
        <v>228</v>
      </c>
      <c r="D22" s="124">
        <v>320</v>
      </c>
      <c r="E22" s="124">
        <v>320</v>
      </c>
      <c r="F22" s="125">
        <f t="shared" si="4"/>
        <v>100</v>
      </c>
      <c r="G22" s="125">
        <f t="shared" si="1"/>
        <v>-1.53846153846154</v>
      </c>
      <c r="H22" s="129" t="s">
        <v>214</v>
      </c>
      <c r="I22" s="127">
        <v>175</v>
      </c>
      <c r="J22" s="126">
        <v>1063</v>
      </c>
      <c r="K22" s="127">
        <v>25</v>
      </c>
      <c r="L22" s="127">
        <v>25</v>
      </c>
      <c r="M22" s="125">
        <f t="shared" si="2"/>
        <v>100</v>
      </c>
      <c r="N22" s="125">
        <f t="shared" si="3"/>
        <v>-85.7142857142857</v>
      </c>
      <c r="O22" s="138"/>
      <c r="P22" s="138"/>
    </row>
    <row r="23" s="63" customFormat="1" ht="17.1" customHeight="1" spans="1:16">
      <c r="A23" s="123" t="s">
        <v>215</v>
      </c>
      <c r="B23" s="124">
        <v>169</v>
      </c>
      <c r="C23" s="124">
        <v>102</v>
      </c>
      <c r="D23" s="124">
        <v>152</v>
      </c>
      <c r="E23" s="124">
        <v>152</v>
      </c>
      <c r="F23" s="125">
        <f t="shared" si="4"/>
        <v>100</v>
      </c>
      <c r="G23" s="125">
        <f t="shared" si="1"/>
        <v>-10.0591715976331</v>
      </c>
      <c r="H23" s="129" t="s">
        <v>216</v>
      </c>
      <c r="I23" s="127">
        <v>193</v>
      </c>
      <c r="J23" s="130">
        <v>104</v>
      </c>
      <c r="K23" s="127">
        <v>156</v>
      </c>
      <c r="L23" s="127">
        <v>156</v>
      </c>
      <c r="M23" s="125">
        <f t="shared" si="2"/>
        <v>100</v>
      </c>
      <c r="N23" s="125">
        <f t="shared" si="3"/>
        <v>-19.1709844559585</v>
      </c>
      <c r="O23" s="138"/>
      <c r="P23" s="138"/>
    </row>
    <row r="24" s="63" customFormat="1" ht="17.1" customHeight="1" spans="1:16">
      <c r="A24" s="123" t="s">
        <v>217</v>
      </c>
      <c r="B24" s="124">
        <v>323</v>
      </c>
      <c r="C24" s="130">
        <v>311</v>
      </c>
      <c r="D24" s="124">
        <v>335</v>
      </c>
      <c r="E24" s="124">
        <v>335</v>
      </c>
      <c r="F24" s="125">
        <f t="shared" si="4"/>
        <v>100</v>
      </c>
      <c r="G24" s="125">
        <f t="shared" si="1"/>
        <v>3.71517027863777</v>
      </c>
      <c r="H24" s="129" t="s">
        <v>218</v>
      </c>
      <c r="I24" s="126">
        <v>27</v>
      </c>
      <c r="J24" s="126">
        <v>106</v>
      </c>
      <c r="K24" s="127">
        <v>681</v>
      </c>
      <c r="L24" s="127">
        <v>715</v>
      </c>
      <c r="M24" s="125">
        <f t="shared" si="2"/>
        <v>104.992657856094</v>
      </c>
      <c r="N24" s="128" t="s">
        <v>27</v>
      </c>
      <c r="O24" s="138"/>
      <c r="P24" s="138"/>
    </row>
    <row r="25" s="63" customFormat="1" ht="17.1" customHeight="1" spans="1:16">
      <c r="A25" s="123" t="s">
        <v>219</v>
      </c>
      <c r="B25" s="124">
        <v>1727</v>
      </c>
      <c r="C25" s="131">
        <v>1653</v>
      </c>
      <c r="D25" s="124">
        <v>1752</v>
      </c>
      <c r="E25" s="124">
        <v>1752</v>
      </c>
      <c r="F25" s="125">
        <f t="shared" si="4"/>
        <v>100</v>
      </c>
      <c r="G25" s="125">
        <f t="shared" si="1"/>
        <v>1.44759698899826</v>
      </c>
      <c r="H25" s="129" t="s">
        <v>220</v>
      </c>
      <c r="I25" s="126">
        <v>0</v>
      </c>
      <c r="J25" s="126"/>
      <c r="K25" s="126"/>
      <c r="L25" s="126">
        <v>0</v>
      </c>
      <c r="M25" s="128" t="s">
        <v>27</v>
      </c>
      <c r="N25" s="128" t="s">
        <v>27</v>
      </c>
      <c r="O25" s="138"/>
      <c r="P25" s="138"/>
    </row>
    <row r="26" s="63" customFormat="1" ht="17.1" customHeight="1" spans="1:16">
      <c r="A26" s="132" t="s">
        <v>221</v>
      </c>
      <c r="B26" s="124">
        <v>12</v>
      </c>
      <c r="C26" s="127">
        <v>100</v>
      </c>
      <c r="D26" s="124">
        <v>169</v>
      </c>
      <c r="E26" s="124">
        <v>169</v>
      </c>
      <c r="F26" s="125">
        <f t="shared" si="4"/>
        <v>100</v>
      </c>
      <c r="G26" s="128" t="s">
        <v>27</v>
      </c>
      <c r="H26" s="129" t="s">
        <v>222</v>
      </c>
      <c r="I26" s="127">
        <v>1</v>
      </c>
      <c r="J26" s="126"/>
      <c r="K26" s="127"/>
      <c r="L26" s="126">
        <v>0</v>
      </c>
      <c r="M26" s="86">
        <v>0</v>
      </c>
      <c r="N26" s="125">
        <f t="shared" si="3"/>
        <v>-100</v>
      </c>
      <c r="O26" s="138"/>
      <c r="P26" s="138"/>
    </row>
    <row r="27" s="63" customFormat="1" ht="17.1" customHeight="1" spans="1:16">
      <c r="A27" s="132" t="s">
        <v>223</v>
      </c>
      <c r="B27" s="124">
        <v>35</v>
      </c>
      <c r="C27" s="127">
        <v>123</v>
      </c>
      <c r="D27" s="124">
        <v>116</v>
      </c>
      <c r="E27" s="124">
        <v>116</v>
      </c>
      <c r="F27" s="125">
        <f t="shared" si="4"/>
        <v>100</v>
      </c>
      <c r="G27" s="128" t="s">
        <v>27</v>
      </c>
      <c r="H27" s="129" t="s">
        <v>224</v>
      </c>
      <c r="I27" s="127">
        <v>0</v>
      </c>
      <c r="J27" s="126"/>
      <c r="K27" s="127"/>
      <c r="L27" s="126">
        <v>0</v>
      </c>
      <c r="M27" s="128" t="s">
        <v>27</v>
      </c>
      <c r="N27" s="86">
        <v>0</v>
      </c>
      <c r="O27" s="138"/>
      <c r="P27" s="138"/>
    </row>
    <row r="28" s="63" customFormat="1" ht="17.1" customHeight="1" spans="1:16">
      <c r="A28" s="123" t="s">
        <v>225</v>
      </c>
      <c r="B28" s="124">
        <v>3</v>
      </c>
      <c r="C28" s="131">
        <v>0</v>
      </c>
      <c r="D28" s="124"/>
      <c r="E28" s="124">
        <v>0</v>
      </c>
      <c r="F28" s="86">
        <v>0</v>
      </c>
      <c r="G28" s="125">
        <f>(E28-B28)/B28*100</f>
        <v>-100</v>
      </c>
      <c r="H28" s="120" t="s">
        <v>226</v>
      </c>
      <c r="I28" s="137">
        <v>17743</v>
      </c>
      <c r="J28" s="137">
        <v>6387</v>
      </c>
      <c r="K28" s="137">
        <v>12711</v>
      </c>
      <c r="L28" s="137">
        <f>SUM(L29:L32)</f>
        <v>14389</v>
      </c>
      <c r="M28" s="122">
        <f t="shared" si="2"/>
        <v>113.201164345842</v>
      </c>
      <c r="N28" s="122">
        <f t="shared" si="3"/>
        <v>-18.9032294425971</v>
      </c>
      <c r="O28" s="138"/>
      <c r="P28" s="138"/>
    </row>
    <row r="29" s="63" customFormat="1" ht="17.1" customHeight="1" spans="1:16">
      <c r="A29" s="120" t="s">
        <v>227</v>
      </c>
      <c r="B29" s="121">
        <v>355</v>
      </c>
      <c r="C29" s="133">
        <v>347</v>
      </c>
      <c r="D29" s="133">
        <v>252</v>
      </c>
      <c r="E29" s="121">
        <v>411</v>
      </c>
      <c r="F29" s="122">
        <f t="shared" si="4"/>
        <v>163.095238095238</v>
      </c>
      <c r="G29" s="122">
        <f>(E29-B29)/B29*100</f>
        <v>15.7746478873239</v>
      </c>
      <c r="H29" s="123" t="s">
        <v>228</v>
      </c>
      <c r="I29" s="127">
        <v>7949</v>
      </c>
      <c r="J29" s="127">
        <v>4704</v>
      </c>
      <c r="K29" s="127">
        <v>4525</v>
      </c>
      <c r="L29" s="127">
        <v>5525</v>
      </c>
      <c r="M29" s="125">
        <f t="shared" si="2"/>
        <v>122.099447513812</v>
      </c>
      <c r="N29" s="125">
        <f t="shared" si="3"/>
        <v>-30.4944018115486</v>
      </c>
      <c r="O29" s="138"/>
      <c r="P29" s="138"/>
    </row>
    <row r="30" s="63" customFormat="1" ht="17.1" customHeight="1" spans="1:16">
      <c r="A30" s="120" t="s">
        <v>229</v>
      </c>
      <c r="B30" s="121">
        <f>SUM(B31:B38)</f>
        <v>12483</v>
      </c>
      <c r="C30" s="121">
        <v>7069</v>
      </c>
      <c r="D30" s="121">
        <v>11391</v>
      </c>
      <c r="E30" s="121">
        <f>SUM(E31:E38)</f>
        <v>12045</v>
      </c>
      <c r="F30" s="122">
        <f t="shared" si="4"/>
        <v>105.741374769555</v>
      </c>
      <c r="G30" s="122">
        <f>(E30-B30)/B30*100</f>
        <v>-3.50877192982456</v>
      </c>
      <c r="H30" s="123" t="s">
        <v>230</v>
      </c>
      <c r="I30" s="127">
        <v>5666</v>
      </c>
      <c r="J30" s="127">
        <v>227</v>
      </c>
      <c r="K30" s="127">
        <v>4677</v>
      </c>
      <c r="L30" s="127">
        <v>5677</v>
      </c>
      <c r="M30" s="125">
        <f t="shared" si="2"/>
        <v>121.381227282446</v>
      </c>
      <c r="N30" s="125">
        <f t="shared" si="3"/>
        <v>0.194140487116131</v>
      </c>
      <c r="O30" s="138"/>
      <c r="P30" s="138"/>
    </row>
    <row r="31" s="63" customFormat="1" ht="17.1" customHeight="1" spans="1:16">
      <c r="A31" s="123" t="s">
        <v>231</v>
      </c>
      <c r="B31" s="124">
        <v>8</v>
      </c>
      <c r="C31" s="124">
        <v>5</v>
      </c>
      <c r="D31" s="124">
        <v>5</v>
      </c>
      <c r="E31" s="124">
        <v>5</v>
      </c>
      <c r="F31" s="125">
        <f t="shared" si="4"/>
        <v>100</v>
      </c>
      <c r="G31" s="125">
        <f>(E31-B31)/B31*100</f>
        <v>-37.5</v>
      </c>
      <c r="H31" s="123" t="s">
        <v>232</v>
      </c>
      <c r="I31" s="127">
        <v>2823</v>
      </c>
      <c r="J31" s="127">
        <v>1096</v>
      </c>
      <c r="K31" s="127">
        <v>2139</v>
      </c>
      <c r="L31" s="127">
        <v>2520</v>
      </c>
      <c r="M31" s="125">
        <f t="shared" si="2"/>
        <v>117.81206171108</v>
      </c>
      <c r="N31" s="125">
        <f t="shared" si="3"/>
        <v>-10.7332624867163</v>
      </c>
      <c r="O31" s="138"/>
      <c r="P31" s="138"/>
    </row>
    <row r="32" s="63" customFormat="1" ht="17.1" customHeight="1" spans="1:16">
      <c r="A32" s="123" t="s">
        <v>233</v>
      </c>
      <c r="B32" s="124">
        <v>10747</v>
      </c>
      <c r="C32" s="124">
        <v>6282</v>
      </c>
      <c r="D32" s="124">
        <v>10328</v>
      </c>
      <c r="E32" s="124">
        <v>10882</v>
      </c>
      <c r="F32" s="125">
        <f t="shared" si="4"/>
        <v>105.364058869094</v>
      </c>
      <c r="G32" s="125">
        <f>(E32-B32)/B32*100</f>
        <v>1.25616451102633</v>
      </c>
      <c r="H32" s="123" t="s">
        <v>234</v>
      </c>
      <c r="I32" s="127">
        <v>1305</v>
      </c>
      <c r="J32" s="127">
        <v>360</v>
      </c>
      <c r="K32" s="127">
        <v>1370</v>
      </c>
      <c r="L32" s="127">
        <v>667</v>
      </c>
      <c r="M32" s="125">
        <f t="shared" si="2"/>
        <v>48.6861313868613</v>
      </c>
      <c r="N32" s="125">
        <f t="shared" si="3"/>
        <v>-48.8888888888889</v>
      </c>
      <c r="O32" s="138"/>
      <c r="P32" s="138"/>
    </row>
    <row r="33" s="63" customFormat="1" ht="17.1" customHeight="1" spans="1:16">
      <c r="A33" s="123" t="s">
        <v>235</v>
      </c>
      <c r="B33" s="126">
        <v>0</v>
      </c>
      <c r="C33" s="124"/>
      <c r="D33" s="127"/>
      <c r="E33" s="126">
        <v>0</v>
      </c>
      <c r="F33" s="128" t="s">
        <v>27</v>
      </c>
      <c r="G33" s="128" t="s">
        <v>27</v>
      </c>
      <c r="H33" s="120" t="s">
        <v>236</v>
      </c>
      <c r="I33" s="137">
        <v>43808</v>
      </c>
      <c r="J33" s="137">
        <v>32770</v>
      </c>
      <c r="K33" s="137">
        <v>45110</v>
      </c>
      <c r="L33" s="137">
        <f>SUM(L34:L41)</f>
        <v>45472</v>
      </c>
      <c r="M33" s="122">
        <f t="shared" si="2"/>
        <v>100.802482819774</v>
      </c>
      <c r="N33" s="122">
        <f t="shared" si="3"/>
        <v>3.79839298758218</v>
      </c>
      <c r="O33" s="138"/>
      <c r="P33" s="138"/>
    </row>
    <row r="34" s="63" customFormat="1" ht="17.1" customHeight="1" spans="1:16">
      <c r="A34" s="123" t="s">
        <v>237</v>
      </c>
      <c r="B34" s="124">
        <v>404</v>
      </c>
      <c r="C34" s="124"/>
      <c r="D34" s="124">
        <v>2</v>
      </c>
      <c r="E34" s="124">
        <v>2</v>
      </c>
      <c r="F34" s="125">
        <f>E34/D34*100</f>
        <v>100</v>
      </c>
      <c r="G34" s="125">
        <f>(E34-B34)/B34*100</f>
        <v>-99.5049504950495</v>
      </c>
      <c r="H34" s="123" t="s">
        <v>238</v>
      </c>
      <c r="I34" s="127">
        <v>15092</v>
      </c>
      <c r="J34" s="127">
        <v>9583</v>
      </c>
      <c r="K34" s="127">
        <v>14390</v>
      </c>
      <c r="L34" s="127">
        <v>14590</v>
      </c>
      <c r="M34" s="125">
        <f t="shared" si="2"/>
        <v>101.389854065323</v>
      </c>
      <c r="N34" s="125">
        <f t="shared" si="3"/>
        <v>-3.32626557116353</v>
      </c>
      <c r="O34" s="138"/>
      <c r="P34" s="138"/>
    </row>
    <row r="35" s="63" customFormat="1" ht="17.1" customHeight="1" spans="1:16">
      <c r="A35" s="123" t="s">
        <v>239</v>
      </c>
      <c r="B35" s="124">
        <v>327</v>
      </c>
      <c r="C35" s="124">
        <v>0</v>
      </c>
      <c r="D35" s="124">
        <v>47</v>
      </c>
      <c r="E35" s="124">
        <v>47</v>
      </c>
      <c r="F35" s="125">
        <f>E35/D35*100</f>
        <v>100</v>
      </c>
      <c r="G35" s="125">
        <f>(E35-B35)/B35*100</f>
        <v>-85.6269113149847</v>
      </c>
      <c r="H35" s="123" t="s">
        <v>240</v>
      </c>
      <c r="I35" s="127">
        <v>2966</v>
      </c>
      <c r="J35" s="127">
        <v>3855</v>
      </c>
      <c r="K35" s="127">
        <v>3395</v>
      </c>
      <c r="L35" s="127">
        <v>3152</v>
      </c>
      <c r="M35" s="125">
        <f t="shared" si="2"/>
        <v>92.8424153166421</v>
      </c>
      <c r="N35" s="125">
        <f t="shared" si="3"/>
        <v>6.27107215104518</v>
      </c>
      <c r="O35" s="138"/>
      <c r="P35" s="138"/>
    </row>
    <row r="36" s="63" customFormat="1" ht="17.1" customHeight="1" spans="1:16">
      <c r="A36" s="123" t="s">
        <v>241</v>
      </c>
      <c r="B36" s="124">
        <v>933</v>
      </c>
      <c r="C36" s="124">
        <v>782</v>
      </c>
      <c r="D36" s="124">
        <v>967</v>
      </c>
      <c r="E36" s="124">
        <v>1067</v>
      </c>
      <c r="F36" s="125">
        <f t="shared" ref="F36:F78" si="5">E36/D36*100</f>
        <v>110.341261633919</v>
      </c>
      <c r="G36" s="125">
        <f t="shared" ref="G36:G78" si="6">(E36-B36)/B36*100</f>
        <v>14.3622722400857</v>
      </c>
      <c r="H36" s="123" t="s">
        <v>242</v>
      </c>
      <c r="I36" s="127">
        <v>3932</v>
      </c>
      <c r="J36" s="127">
        <v>2993</v>
      </c>
      <c r="K36" s="127">
        <v>3554</v>
      </c>
      <c r="L36" s="127">
        <v>3458</v>
      </c>
      <c r="M36" s="125">
        <f t="shared" si="2"/>
        <v>97.2988182329769</v>
      </c>
      <c r="N36" s="125">
        <f t="shared" si="3"/>
        <v>-12.0549338758901</v>
      </c>
      <c r="O36" s="138"/>
      <c r="P36" s="138"/>
    </row>
    <row r="37" s="63" customFormat="1" ht="17.1" customHeight="1" spans="1:16">
      <c r="A37" s="123" t="s">
        <v>243</v>
      </c>
      <c r="B37" s="126">
        <v>0</v>
      </c>
      <c r="C37" s="126"/>
      <c r="D37" s="126"/>
      <c r="E37" s="126">
        <v>0</v>
      </c>
      <c r="F37" s="128" t="s">
        <v>27</v>
      </c>
      <c r="G37" s="128" t="s">
        <v>27</v>
      </c>
      <c r="H37" s="123" t="s">
        <v>244</v>
      </c>
      <c r="I37" s="127">
        <v>15803</v>
      </c>
      <c r="J37" s="127">
        <v>9908</v>
      </c>
      <c r="K37" s="127">
        <v>12375</v>
      </c>
      <c r="L37" s="127">
        <v>12375</v>
      </c>
      <c r="M37" s="125">
        <f t="shared" si="2"/>
        <v>100</v>
      </c>
      <c r="N37" s="125">
        <f t="shared" si="3"/>
        <v>-21.6920837815605</v>
      </c>
      <c r="O37" s="138"/>
      <c r="P37" s="138"/>
    </row>
    <row r="38" s="63" customFormat="1" ht="17.1" customHeight="1" spans="1:16">
      <c r="A38" s="123" t="s">
        <v>245</v>
      </c>
      <c r="B38" s="124">
        <v>64</v>
      </c>
      <c r="C38" s="124"/>
      <c r="D38" s="127">
        <v>42</v>
      </c>
      <c r="E38" s="124">
        <v>42</v>
      </c>
      <c r="F38" s="125">
        <f t="shared" si="5"/>
        <v>100</v>
      </c>
      <c r="G38" s="125">
        <f t="shared" si="6"/>
        <v>-34.375</v>
      </c>
      <c r="H38" s="134" t="s">
        <v>246</v>
      </c>
      <c r="I38" s="127">
        <v>5892</v>
      </c>
      <c r="J38" s="127">
        <v>5686</v>
      </c>
      <c r="K38" s="127">
        <v>8837</v>
      </c>
      <c r="L38" s="127">
        <v>8837</v>
      </c>
      <c r="M38" s="125">
        <f t="shared" si="2"/>
        <v>100</v>
      </c>
      <c r="N38" s="125">
        <f t="shared" ref="N38:N69" si="7">(L38-I38)/I38*100</f>
        <v>49.9830278343517</v>
      </c>
      <c r="O38" s="138"/>
      <c r="P38" s="138"/>
    </row>
    <row r="39" s="63" customFormat="1" ht="17.1" customHeight="1" spans="1:16">
      <c r="A39" s="120" t="s">
        <v>247</v>
      </c>
      <c r="B39" s="121">
        <f>SUM(B40:B46)</f>
        <v>47528</v>
      </c>
      <c r="C39" s="121">
        <v>52093</v>
      </c>
      <c r="D39" s="121">
        <v>57722</v>
      </c>
      <c r="E39" s="121">
        <f>SUM(E40:E46)</f>
        <v>55194</v>
      </c>
      <c r="F39" s="122">
        <f t="shared" si="5"/>
        <v>95.6203873739649</v>
      </c>
      <c r="G39" s="122">
        <f t="shared" si="6"/>
        <v>16.1294394883016</v>
      </c>
      <c r="H39" s="134" t="s">
        <v>248</v>
      </c>
      <c r="I39" s="127">
        <v>50</v>
      </c>
      <c r="J39" s="127">
        <v>745</v>
      </c>
      <c r="K39" s="127">
        <v>2559</v>
      </c>
      <c r="L39" s="127">
        <v>2559</v>
      </c>
      <c r="M39" s="125">
        <f t="shared" si="2"/>
        <v>100</v>
      </c>
      <c r="N39" s="125">
        <f t="shared" si="7"/>
        <v>5018</v>
      </c>
      <c r="O39" s="138"/>
      <c r="P39" s="138"/>
    </row>
    <row r="40" s="63" customFormat="1" ht="17.1" customHeight="1" spans="1:16">
      <c r="A40" s="123" t="s">
        <v>249</v>
      </c>
      <c r="B40" s="124">
        <v>141</v>
      </c>
      <c r="C40" s="124">
        <v>141</v>
      </c>
      <c r="D40" s="124">
        <v>240</v>
      </c>
      <c r="E40" s="124">
        <v>240</v>
      </c>
      <c r="F40" s="125">
        <f t="shared" si="5"/>
        <v>100</v>
      </c>
      <c r="G40" s="125">
        <f t="shared" si="6"/>
        <v>70.2127659574468</v>
      </c>
      <c r="H40" s="134" t="s">
        <v>250</v>
      </c>
      <c r="I40" s="126">
        <v>0</v>
      </c>
      <c r="J40" s="131"/>
      <c r="K40" s="126"/>
      <c r="L40" s="126">
        <v>0</v>
      </c>
      <c r="M40" s="128" t="s">
        <v>27</v>
      </c>
      <c r="N40" s="128" t="s">
        <v>27</v>
      </c>
      <c r="O40" s="138"/>
      <c r="P40" s="138"/>
    </row>
    <row r="41" s="63" customFormat="1" ht="17.1" customHeight="1" spans="1:16">
      <c r="A41" s="123" t="s">
        <v>251</v>
      </c>
      <c r="B41" s="124">
        <v>44587</v>
      </c>
      <c r="C41" s="124">
        <v>47994</v>
      </c>
      <c r="D41" s="124">
        <v>52674</v>
      </c>
      <c r="E41" s="124">
        <v>51174</v>
      </c>
      <c r="F41" s="125">
        <f t="shared" si="5"/>
        <v>97.1522952500285</v>
      </c>
      <c r="G41" s="125">
        <f t="shared" si="6"/>
        <v>14.7733644335793</v>
      </c>
      <c r="H41" s="123" t="s">
        <v>252</v>
      </c>
      <c r="I41" s="127">
        <v>73</v>
      </c>
      <c r="J41" s="131"/>
      <c r="K41" s="127"/>
      <c r="L41" s="127">
        <v>501</v>
      </c>
      <c r="M41" s="86">
        <v>0</v>
      </c>
      <c r="N41" s="125">
        <f t="shared" si="7"/>
        <v>586.301369863014</v>
      </c>
      <c r="O41" s="138"/>
      <c r="P41" s="138"/>
    </row>
    <row r="42" s="63" customFormat="1" ht="17.1" customHeight="1" spans="1:16">
      <c r="A42" s="123" t="s">
        <v>253</v>
      </c>
      <c r="B42" s="124">
        <v>1467</v>
      </c>
      <c r="C42" s="124">
        <v>2045</v>
      </c>
      <c r="D42" s="124">
        <v>2280</v>
      </c>
      <c r="E42" s="124">
        <v>2252</v>
      </c>
      <c r="F42" s="125">
        <f t="shared" si="5"/>
        <v>98.7719298245614</v>
      </c>
      <c r="G42" s="125">
        <f t="shared" si="6"/>
        <v>53.5105657805044</v>
      </c>
      <c r="H42" s="120" t="s">
        <v>254</v>
      </c>
      <c r="I42" s="137">
        <v>1765</v>
      </c>
      <c r="J42" s="137">
        <v>7124</v>
      </c>
      <c r="K42" s="137">
        <v>2350</v>
      </c>
      <c r="L42" s="137">
        <f>SUM(L43:L45)</f>
        <v>2610</v>
      </c>
      <c r="M42" s="122">
        <f>L42/K42*100</f>
        <v>111.063829787234</v>
      </c>
      <c r="N42" s="122">
        <f t="shared" si="7"/>
        <v>47.8753541076487</v>
      </c>
      <c r="O42" s="138"/>
      <c r="P42" s="138"/>
    </row>
    <row r="43" s="63" customFormat="1" ht="17.1" customHeight="1" spans="1:16">
      <c r="A43" s="123" t="s">
        <v>255</v>
      </c>
      <c r="B43" s="124">
        <v>411</v>
      </c>
      <c r="C43" s="124">
        <v>476</v>
      </c>
      <c r="D43" s="124">
        <v>731</v>
      </c>
      <c r="E43" s="124">
        <v>562</v>
      </c>
      <c r="F43" s="125">
        <f t="shared" si="5"/>
        <v>76.8809849521204</v>
      </c>
      <c r="G43" s="125">
        <f t="shared" si="6"/>
        <v>36.7396593673966</v>
      </c>
      <c r="H43" s="123" t="s">
        <v>256</v>
      </c>
      <c r="I43" s="127">
        <v>1624</v>
      </c>
      <c r="J43" s="127">
        <v>7124</v>
      </c>
      <c r="K43" s="127">
        <v>2350</v>
      </c>
      <c r="L43" s="127">
        <v>2610</v>
      </c>
      <c r="M43" s="125">
        <f>L43/K43*100</f>
        <v>111.063829787234</v>
      </c>
      <c r="N43" s="125">
        <f t="shared" si="7"/>
        <v>60.7142857142857</v>
      </c>
      <c r="O43" s="138"/>
      <c r="P43" s="138"/>
    </row>
    <row r="44" s="63" customFormat="1" ht="17.1" customHeight="1" spans="1:16">
      <c r="A44" s="123" t="s">
        <v>257</v>
      </c>
      <c r="B44" s="124">
        <v>329</v>
      </c>
      <c r="C44" s="124">
        <v>208</v>
      </c>
      <c r="D44" s="124">
        <v>208</v>
      </c>
      <c r="E44" s="124">
        <v>200</v>
      </c>
      <c r="F44" s="125">
        <f t="shared" si="5"/>
        <v>96.1538461538462</v>
      </c>
      <c r="G44" s="125">
        <f t="shared" si="6"/>
        <v>-39.209726443769</v>
      </c>
      <c r="H44" s="123" t="s">
        <v>258</v>
      </c>
      <c r="I44" s="127" t="s">
        <v>27</v>
      </c>
      <c r="J44" s="126"/>
      <c r="K44" s="127"/>
      <c r="L44" s="127" t="s">
        <v>27</v>
      </c>
      <c r="M44" s="128" t="s">
        <v>27</v>
      </c>
      <c r="N44" s="128" t="s">
        <v>27</v>
      </c>
      <c r="O44" s="138"/>
      <c r="P44" s="138"/>
    </row>
    <row r="45" s="63" customFormat="1" ht="17.1" customHeight="1" spans="1:16">
      <c r="A45" s="123" t="s">
        <v>259</v>
      </c>
      <c r="B45" s="124">
        <v>151</v>
      </c>
      <c r="C45" s="124">
        <v>795</v>
      </c>
      <c r="D45" s="124">
        <v>964</v>
      </c>
      <c r="E45" s="124">
        <v>141</v>
      </c>
      <c r="F45" s="125">
        <f t="shared" si="5"/>
        <v>14.6265560165975</v>
      </c>
      <c r="G45" s="125">
        <f t="shared" si="6"/>
        <v>-6.62251655629139</v>
      </c>
      <c r="H45" s="123" t="s">
        <v>260</v>
      </c>
      <c r="I45" s="127">
        <v>141</v>
      </c>
      <c r="J45" s="111"/>
      <c r="K45" s="127"/>
      <c r="L45" s="127" t="s">
        <v>27</v>
      </c>
      <c r="M45" s="86">
        <v>0</v>
      </c>
      <c r="N45" s="86">
        <v>0</v>
      </c>
      <c r="O45" s="138"/>
      <c r="P45" s="138"/>
    </row>
    <row r="46" s="63" customFormat="1" ht="17.1" customHeight="1" spans="1:16">
      <c r="A46" s="123" t="s">
        <v>261</v>
      </c>
      <c r="B46" s="124">
        <v>442</v>
      </c>
      <c r="C46" s="124">
        <v>434</v>
      </c>
      <c r="D46" s="124">
        <v>625</v>
      </c>
      <c r="E46" s="124">
        <v>625</v>
      </c>
      <c r="F46" s="125">
        <f t="shared" si="5"/>
        <v>100</v>
      </c>
      <c r="G46" s="125">
        <f t="shared" si="6"/>
        <v>41.4027149321267</v>
      </c>
      <c r="H46" s="120" t="s">
        <v>262</v>
      </c>
      <c r="I46" s="137">
        <v>1793</v>
      </c>
      <c r="J46" s="137">
        <v>450</v>
      </c>
      <c r="K46" s="137">
        <v>887</v>
      </c>
      <c r="L46" s="137">
        <f>SUM(L47:L49)</f>
        <v>1114</v>
      </c>
      <c r="M46" s="122">
        <f t="shared" ref="M45:M54" si="8">L46/K46*100</f>
        <v>125.591882750846</v>
      </c>
      <c r="N46" s="122">
        <f t="shared" si="7"/>
        <v>-37.8694924707195</v>
      </c>
      <c r="O46" s="138"/>
      <c r="P46" s="138"/>
    </row>
    <row r="47" s="63" customFormat="1" ht="17.1" customHeight="1" spans="1:16">
      <c r="A47" s="120" t="s">
        <v>263</v>
      </c>
      <c r="B47" s="121">
        <f>SUM(B48:B52)</f>
        <v>8600</v>
      </c>
      <c r="C47" s="121">
        <v>3614</v>
      </c>
      <c r="D47" s="121">
        <v>3523</v>
      </c>
      <c r="E47" s="121">
        <f>SUM(E48:E52)</f>
        <v>2967</v>
      </c>
      <c r="F47" s="122">
        <f t="shared" si="5"/>
        <v>84.2179960261141</v>
      </c>
      <c r="G47" s="122">
        <f t="shared" si="6"/>
        <v>-65.5</v>
      </c>
      <c r="H47" s="123" t="s">
        <v>264</v>
      </c>
      <c r="I47" s="127">
        <v>1733</v>
      </c>
      <c r="J47" s="131"/>
      <c r="K47" s="127">
        <v>0</v>
      </c>
      <c r="L47" s="127">
        <v>929</v>
      </c>
      <c r="M47" s="86">
        <v>0</v>
      </c>
      <c r="N47" s="125">
        <f t="shared" si="7"/>
        <v>-46.3935372186959</v>
      </c>
      <c r="O47" s="138"/>
      <c r="P47" s="138"/>
    </row>
    <row r="48" s="63" customFormat="1" ht="17.1" customHeight="1" spans="1:16">
      <c r="A48" s="123" t="s">
        <v>265</v>
      </c>
      <c r="B48" s="124">
        <v>8594</v>
      </c>
      <c r="C48" s="124">
        <v>558</v>
      </c>
      <c r="D48" s="124">
        <v>1849</v>
      </c>
      <c r="E48" s="124">
        <v>2849</v>
      </c>
      <c r="F48" s="125">
        <f t="shared" si="5"/>
        <v>154.083288263926</v>
      </c>
      <c r="G48" s="125">
        <f t="shared" si="6"/>
        <v>-66.8489643937631</v>
      </c>
      <c r="H48" s="123" t="s">
        <v>266</v>
      </c>
      <c r="I48" s="127">
        <v>30</v>
      </c>
      <c r="J48" s="127"/>
      <c r="K48" s="127"/>
      <c r="L48" s="127">
        <v>0</v>
      </c>
      <c r="M48" s="86">
        <v>0</v>
      </c>
      <c r="N48" s="125">
        <f t="shared" si="7"/>
        <v>-100</v>
      </c>
      <c r="O48" s="138"/>
      <c r="P48" s="138"/>
    </row>
    <row r="49" s="63" customFormat="1" ht="17.1" customHeight="1" spans="1:16">
      <c r="A49" s="123" t="s">
        <v>267</v>
      </c>
      <c r="B49" s="124">
        <v>4</v>
      </c>
      <c r="C49" s="124"/>
      <c r="D49" s="124">
        <v>1</v>
      </c>
      <c r="E49" s="124">
        <v>1</v>
      </c>
      <c r="F49" s="125">
        <f t="shared" si="5"/>
        <v>100</v>
      </c>
      <c r="G49" s="125">
        <f t="shared" si="6"/>
        <v>-75</v>
      </c>
      <c r="H49" s="134" t="s">
        <v>268</v>
      </c>
      <c r="I49" s="127">
        <v>30</v>
      </c>
      <c r="J49" s="127">
        <v>450</v>
      </c>
      <c r="K49" s="127">
        <v>887</v>
      </c>
      <c r="L49" s="127">
        <v>185</v>
      </c>
      <c r="M49" s="125">
        <f t="shared" si="8"/>
        <v>20.8568207440812</v>
      </c>
      <c r="N49" s="125">
        <f t="shared" si="7"/>
        <v>516.666666666667</v>
      </c>
      <c r="O49" s="138"/>
      <c r="P49" s="138"/>
    </row>
    <row r="50" s="63" customFormat="1" ht="17.1" customHeight="1" spans="1:16">
      <c r="A50" s="123" t="s">
        <v>269</v>
      </c>
      <c r="B50" s="126">
        <v>0</v>
      </c>
      <c r="C50" s="126"/>
      <c r="D50" s="126"/>
      <c r="E50" s="126">
        <v>0</v>
      </c>
      <c r="F50" s="128" t="s">
        <v>27</v>
      </c>
      <c r="G50" s="128" t="s">
        <v>27</v>
      </c>
      <c r="H50" s="120" t="s">
        <v>270</v>
      </c>
      <c r="I50" s="137">
        <v>138</v>
      </c>
      <c r="J50" s="137">
        <v>119</v>
      </c>
      <c r="K50" s="137">
        <v>125</v>
      </c>
      <c r="L50" s="137">
        <f>SUM(L51:L51)</f>
        <v>203</v>
      </c>
      <c r="M50" s="122">
        <f t="shared" si="8"/>
        <v>162.4</v>
      </c>
      <c r="N50" s="122">
        <f t="shared" si="7"/>
        <v>47.1014492753623</v>
      </c>
      <c r="O50" s="138"/>
      <c r="P50" s="138"/>
    </row>
    <row r="51" s="63" customFormat="1" ht="17.1" customHeight="1" spans="1:16">
      <c r="A51" s="123" t="s">
        <v>271</v>
      </c>
      <c r="B51" s="124">
        <v>2</v>
      </c>
      <c r="C51" s="124"/>
      <c r="D51" s="126"/>
      <c r="E51" s="126">
        <v>0</v>
      </c>
      <c r="F51" s="86">
        <v>0</v>
      </c>
      <c r="G51" s="125">
        <f t="shared" si="6"/>
        <v>-100</v>
      </c>
      <c r="H51" s="134" t="s">
        <v>272</v>
      </c>
      <c r="I51" s="127">
        <v>138</v>
      </c>
      <c r="J51" s="131">
        <v>119</v>
      </c>
      <c r="K51" s="127">
        <v>125</v>
      </c>
      <c r="L51" s="127">
        <v>203</v>
      </c>
      <c r="M51" s="125">
        <f t="shared" si="8"/>
        <v>162.4</v>
      </c>
      <c r="N51" s="125">
        <f t="shared" si="7"/>
        <v>47.1014492753623</v>
      </c>
      <c r="O51" s="138"/>
      <c r="P51" s="138"/>
    </row>
    <row r="52" s="63" customFormat="1" ht="17.1" customHeight="1" spans="1:16">
      <c r="A52" s="123" t="s">
        <v>273</v>
      </c>
      <c r="B52" s="126">
        <v>0</v>
      </c>
      <c r="C52" s="124">
        <v>3056</v>
      </c>
      <c r="D52" s="127">
        <v>1673</v>
      </c>
      <c r="E52" s="126">
        <v>117</v>
      </c>
      <c r="F52" s="128" t="s">
        <v>27</v>
      </c>
      <c r="G52" s="86">
        <v>0</v>
      </c>
      <c r="H52" s="120" t="s">
        <v>274</v>
      </c>
      <c r="I52" s="137">
        <v>2276</v>
      </c>
      <c r="J52" s="137">
        <v>0</v>
      </c>
      <c r="K52" s="137">
        <v>917</v>
      </c>
      <c r="L52" s="137">
        <f>SUM(L53:L54)</f>
        <v>917</v>
      </c>
      <c r="M52" s="122">
        <f t="shared" si="8"/>
        <v>100</v>
      </c>
      <c r="N52" s="122">
        <f t="shared" si="7"/>
        <v>-59.7100175746924</v>
      </c>
      <c r="O52" s="138"/>
      <c r="P52" s="138"/>
    </row>
    <row r="53" s="63" customFormat="1" ht="17.1" customHeight="1" spans="1:16">
      <c r="A53" s="120" t="s">
        <v>275</v>
      </c>
      <c r="B53" s="121">
        <f>SUM(B54:B59)</f>
        <v>1632</v>
      </c>
      <c r="C53" s="121">
        <v>2352</v>
      </c>
      <c r="D53" s="121">
        <v>1826</v>
      </c>
      <c r="E53" s="121">
        <f>SUM(E54:E59)</f>
        <v>1810</v>
      </c>
      <c r="F53" s="122">
        <f t="shared" si="5"/>
        <v>99.1237677984666</v>
      </c>
      <c r="G53" s="122">
        <f t="shared" si="6"/>
        <v>10.906862745098</v>
      </c>
      <c r="H53" s="134" t="s">
        <v>276</v>
      </c>
      <c r="I53" s="127">
        <v>2276</v>
      </c>
      <c r="J53" s="127"/>
      <c r="K53" s="127">
        <v>892</v>
      </c>
      <c r="L53" s="127">
        <v>892</v>
      </c>
      <c r="M53" s="125">
        <f t="shared" si="8"/>
        <v>100</v>
      </c>
      <c r="N53" s="125">
        <f t="shared" si="7"/>
        <v>-60.8084358523726</v>
      </c>
      <c r="O53" s="138"/>
      <c r="P53" s="138"/>
    </row>
    <row r="54" s="63" customFormat="1" ht="17.1" customHeight="1" spans="1:16">
      <c r="A54" s="123" t="s">
        <v>277</v>
      </c>
      <c r="B54" s="124">
        <v>809</v>
      </c>
      <c r="C54" s="124">
        <v>752</v>
      </c>
      <c r="D54" s="124">
        <v>824</v>
      </c>
      <c r="E54" s="124">
        <v>938</v>
      </c>
      <c r="F54" s="125">
        <f t="shared" si="5"/>
        <v>113.834951456311</v>
      </c>
      <c r="G54" s="125">
        <f t="shared" si="6"/>
        <v>15.9456118665019</v>
      </c>
      <c r="H54" s="134" t="s">
        <v>278</v>
      </c>
      <c r="I54" s="127" t="s">
        <v>27</v>
      </c>
      <c r="J54" s="127">
        <v>0</v>
      </c>
      <c r="K54" s="127">
        <v>25</v>
      </c>
      <c r="L54" s="127">
        <v>25</v>
      </c>
      <c r="M54" s="125">
        <f t="shared" si="8"/>
        <v>100</v>
      </c>
      <c r="N54" s="86">
        <v>0</v>
      </c>
      <c r="O54" s="138"/>
      <c r="P54" s="138"/>
    </row>
    <row r="55" s="63" customFormat="1" ht="17.1" customHeight="1" spans="1:16">
      <c r="A55" s="123" t="s">
        <v>279</v>
      </c>
      <c r="B55" s="124">
        <v>70</v>
      </c>
      <c r="C55" s="124">
        <v>69</v>
      </c>
      <c r="D55" s="124">
        <v>75</v>
      </c>
      <c r="E55" s="124">
        <v>75</v>
      </c>
      <c r="F55" s="125">
        <f t="shared" si="5"/>
        <v>100</v>
      </c>
      <c r="G55" s="125">
        <f t="shared" si="6"/>
        <v>7.14285714285714</v>
      </c>
      <c r="H55" s="135" t="s">
        <v>280</v>
      </c>
      <c r="I55" s="137">
        <v>4943</v>
      </c>
      <c r="J55" s="137">
        <v>778</v>
      </c>
      <c r="K55" s="137">
        <v>1845</v>
      </c>
      <c r="L55" s="137">
        <f>SUM(L56:L57)</f>
        <v>1847</v>
      </c>
      <c r="M55" s="122">
        <f t="shared" ref="M55:M71" si="9">L55/K55*100</f>
        <v>100.108401084011</v>
      </c>
      <c r="N55" s="122">
        <f t="shared" si="7"/>
        <v>-62.6340279182683</v>
      </c>
      <c r="O55" s="138"/>
      <c r="P55" s="138"/>
    </row>
    <row r="56" s="63" customFormat="1" ht="17.1" customHeight="1" spans="1:16">
      <c r="A56" s="123" t="s">
        <v>281</v>
      </c>
      <c r="B56" s="124">
        <v>178</v>
      </c>
      <c r="C56" s="124">
        <v>242</v>
      </c>
      <c r="D56" s="124">
        <v>242</v>
      </c>
      <c r="E56" s="124">
        <v>180</v>
      </c>
      <c r="F56" s="125">
        <f t="shared" si="5"/>
        <v>74.3801652892562</v>
      </c>
      <c r="G56" s="125">
        <f t="shared" si="6"/>
        <v>1.12359550561798</v>
      </c>
      <c r="H56" s="134" t="s">
        <v>282</v>
      </c>
      <c r="I56" s="127">
        <v>4900</v>
      </c>
      <c r="J56" s="131">
        <v>765</v>
      </c>
      <c r="K56" s="127">
        <v>1765</v>
      </c>
      <c r="L56" s="127">
        <v>1767</v>
      </c>
      <c r="M56" s="125">
        <f t="shared" si="9"/>
        <v>100.113314447592</v>
      </c>
      <c r="N56" s="125">
        <f t="shared" si="7"/>
        <v>-63.9387755102041</v>
      </c>
      <c r="O56" s="138"/>
      <c r="P56" s="138"/>
    </row>
    <row r="57" s="63" customFormat="1" ht="17.1" customHeight="1" spans="1:16">
      <c r="A57" s="123" t="s">
        <v>283</v>
      </c>
      <c r="B57" s="126">
        <v>0</v>
      </c>
      <c r="C57" s="126"/>
      <c r="D57" s="126"/>
      <c r="E57" s="126">
        <v>0</v>
      </c>
      <c r="F57" s="128" t="s">
        <v>27</v>
      </c>
      <c r="G57" s="128" t="s">
        <v>27</v>
      </c>
      <c r="H57" s="134" t="s">
        <v>284</v>
      </c>
      <c r="I57" s="127">
        <v>43</v>
      </c>
      <c r="J57" s="131">
        <v>13</v>
      </c>
      <c r="K57" s="127">
        <v>80</v>
      </c>
      <c r="L57" s="127">
        <v>80</v>
      </c>
      <c r="M57" s="125">
        <f t="shared" si="9"/>
        <v>100</v>
      </c>
      <c r="N57" s="125">
        <f t="shared" si="7"/>
        <v>86.046511627907</v>
      </c>
      <c r="O57" s="138"/>
      <c r="P57" s="138"/>
    </row>
    <row r="58" s="63" customFormat="1" ht="17.1" customHeight="1" spans="1:16">
      <c r="A58" s="123" t="s">
        <v>285</v>
      </c>
      <c r="B58" s="124">
        <v>345</v>
      </c>
      <c r="C58" s="124">
        <v>545</v>
      </c>
      <c r="D58" s="124">
        <v>545</v>
      </c>
      <c r="E58" s="124">
        <v>477</v>
      </c>
      <c r="F58" s="125">
        <f t="shared" si="5"/>
        <v>87.5229357798165</v>
      </c>
      <c r="G58" s="125">
        <f t="shared" si="6"/>
        <v>38.2608695652174</v>
      </c>
      <c r="H58" s="135" t="s">
        <v>286</v>
      </c>
      <c r="I58" s="137">
        <v>17083</v>
      </c>
      <c r="J58" s="137">
        <v>9188</v>
      </c>
      <c r="K58" s="137">
        <v>9378</v>
      </c>
      <c r="L58" s="137">
        <f>SUM(L59:L61)</f>
        <v>9929</v>
      </c>
      <c r="M58" s="122">
        <f t="shared" si="9"/>
        <v>105.875453188313</v>
      </c>
      <c r="N58" s="122">
        <f t="shared" si="7"/>
        <v>-41.8778903002985</v>
      </c>
      <c r="O58" s="138"/>
      <c r="P58" s="138"/>
    </row>
    <row r="59" s="63" customFormat="1" ht="17.1" customHeight="1" spans="1:16">
      <c r="A59" s="123" t="s">
        <v>287</v>
      </c>
      <c r="B59" s="124">
        <v>230</v>
      </c>
      <c r="C59" s="124">
        <v>744</v>
      </c>
      <c r="D59" s="124">
        <v>140</v>
      </c>
      <c r="E59" s="124">
        <v>140</v>
      </c>
      <c r="F59" s="125">
        <f t="shared" si="5"/>
        <v>100</v>
      </c>
      <c r="G59" s="125">
        <f t="shared" si="6"/>
        <v>-39.1304347826087</v>
      </c>
      <c r="H59" s="134" t="s">
        <v>288</v>
      </c>
      <c r="I59" s="127">
        <v>7665</v>
      </c>
      <c r="J59" s="131">
        <v>350</v>
      </c>
      <c r="K59" s="127">
        <v>483</v>
      </c>
      <c r="L59" s="127">
        <v>684</v>
      </c>
      <c r="M59" s="125">
        <f t="shared" si="9"/>
        <v>141.614906832298</v>
      </c>
      <c r="N59" s="125">
        <f t="shared" si="7"/>
        <v>-91.0763209393346</v>
      </c>
      <c r="O59" s="138"/>
      <c r="P59" s="138"/>
    </row>
    <row r="60" s="63" customFormat="1" ht="17.1" customHeight="1" spans="1:16">
      <c r="A60" s="120" t="s">
        <v>289</v>
      </c>
      <c r="B60" s="121">
        <f>SUM(B61:B78)</f>
        <v>58569</v>
      </c>
      <c r="C60" s="121">
        <v>58986</v>
      </c>
      <c r="D60" s="121">
        <v>71530</v>
      </c>
      <c r="E60" s="121">
        <f>SUM(E61:E78)</f>
        <v>68670</v>
      </c>
      <c r="F60" s="122">
        <f t="shared" si="5"/>
        <v>96.0016776177827</v>
      </c>
      <c r="G60" s="122">
        <f t="shared" si="6"/>
        <v>17.2463248476156</v>
      </c>
      <c r="H60" s="134" t="s">
        <v>290</v>
      </c>
      <c r="I60" s="127">
        <v>9139</v>
      </c>
      <c r="J60" s="131">
        <v>8694</v>
      </c>
      <c r="K60" s="127">
        <v>8676</v>
      </c>
      <c r="L60" s="127">
        <v>8976</v>
      </c>
      <c r="M60" s="125">
        <f t="shared" si="9"/>
        <v>103.457814661134</v>
      </c>
      <c r="N60" s="125">
        <f t="shared" si="7"/>
        <v>-1.78356494145968</v>
      </c>
      <c r="O60" s="138"/>
      <c r="P60" s="138"/>
    </row>
    <row r="61" s="63" customFormat="1" ht="17.1" customHeight="1" spans="1:16">
      <c r="A61" s="123" t="s">
        <v>291</v>
      </c>
      <c r="B61" s="124">
        <v>2514</v>
      </c>
      <c r="C61" s="124">
        <v>2613</v>
      </c>
      <c r="D61" s="124">
        <v>4282</v>
      </c>
      <c r="E61" s="124">
        <v>4282</v>
      </c>
      <c r="F61" s="125">
        <f t="shared" si="5"/>
        <v>100</v>
      </c>
      <c r="G61" s="125">
        <f t="shared" si="6"/>
        <v>70.3261734287987</v>
      </c>
      <c r="H61" s="134" t="s">
        <v>292</v>
      </c>
      <c r="I61" s="127">
        <v>279</v>
      </c>
      <c r="J61" s="131">
        <v>144</v>
      </c>
      <c r="K61" s="127">
        <v>219</v>
      </c>
      <c r="L61" s="127">
        <v>269</v>
      </c>
      <c r="M61" s="125">
        <f t="shared" si="9"/>
        <v>122.831050228311</v>
      </c>
      <c r="N61" s="125">
        <f t="shared" si="7"/>
        <v>-3.584229390681</v>
      </c>
      <c r="O61" s="138"/>
      <c r="P61" s="138"/>
    </row>
    <row r="62" s="63" customFormat="1" ht="17.1" customHeight="1" spans="1:16">
      <c r="A62" s="123" t="s">
        <v>293</v>
      </c>
      <c r="B62" s="124">
        <v>300</v>
      </c>
      <c r="C62" s="124">
        <v>252</v>
      </c>
      <c r="D62" s="124">
        <v>288</v>
      </c>
      <c r="E62" s="124">
        <v>288</v>
      </c>
      <c r="F62" s="125">
        <f t="shared" si="5"/>
        <v>100</v>
      </c>
      <c r="G62" s="125">
        <f t="shared" si="6"/>
        <v>-4</v>
      </c>
      <c r="H62" s="135" t="s">
        <v>294</v>
      </c>
      <c r="I62" s="137">
        <v>224</v>
      </c>
      <c r="J62" s="137">
        <v>838</v>
      </c>
      <c r="K62" s="137">
        <v>83</v>
      </c>
      <c r="L62" s="137">
        <f>SUM(L63:L64)</f>
        <v>33</v>
      </c>
      <c r="M62" s="122">
        <f t="shared" si="9"/>
        <v>39.7590361445783</v>
      </c>
      <c r="N62" s="122">
        <f t="shared" si="7"/>
        <v>-85.2678571428571</v>
      </c>
      <c r="O62" s="138"/>
      <c r="P62" s="138"/>
    </row>
    <row r="63" s="63" customFormat="1" ht="17.1" customHeight="1" spans="1:16">
      <c r="A63" s="123" t="s">
        <v>295</v>
      </c>
      <c r="B63" s="124">
        <v>31282</v>
      </c>
      <c r="C63" s="131">
        <v>31293</v>
      </c>
      <c r="D63" s="124">
        <v>31663</v>
      </c>
      <c r="E63" s="124">
        <v>31663</v>
      </c>
      <c r="F63" s="125">
        <f t="shared" si="5"/>
        <v>100</v>
      </c>
      <c r="G63" s="125">
        <f t="shared" si="6"/>
        <v>1.21795281631609</v>
      </c>
      <c r="H63" s="134" t="s">
        <v>296</v>
      </c>
      <c r="I63" s="127">
        <v>24</v>
      </c>
      <c r="J63" s="127">
        <v>818</v>
      </c>
      <c r="K63" s="127">
        <v>13</v>
      </c>
      <c r="L63" s="127">
        <v>13</v>
      </c>
      <c r="M63" s="125">
        <f t="shared" si="9"/>
        <v>100</v>
      </c>
      <c r="N63" s="125">
        <f t="shared" si="7"/>
        <v>-45.8333333333333</v>
      </c>
      <c r="O63" s="138"/>
      <c r="P63" s="138"/>
    </row>
    <row r="64" s="63" customFormat="1" ht="17.1" customHeight="1" spans="1:16">
      <c r="A64" s="123" t="s">
        <v>297</v>
      </c>
      <c r="B64" s="126">
        <v>0</v>
      </c>
      <c r="C64" s="126"/>
      <c r="D64" s="126"/>
      <c r="E64" s="126">
        <v>0</v>
      </c>
      <c r="F64" s="128" t="s">
        <v>27</v>
      </c>
      <c r="G64" s="128" t="s">
        <v>27</v>
      </c>
      <c r="H64" s="134" t="s">
        <v>298</v>
      </c>
      <c r="I64" s="127">
        <v>200</v>
      </c>
      <c r="J64" s="127">
        <v>20</v>
      </c>
      <c r="K64" s="127">
        <v>20</v>
      </c>
      <c r="L64" s="127">
        <v>20</v>
      </c>
      <c r="M64" s="125">
        <f t="shared" si="9"/>
        <v>100</v>
      </c>
      <c r="N64" s="125">
        <f t="shared" si="7"/>
        <v>-90</v>
      </c>
      <c r="O64" s="138"/>
      <c r="P64" s="138"/>
    </row>
    <row r="65" s="63" customFormat="1" ht="17.1" customHeight="1" spans="1:16">
      <c r="A65" s="123" t="s">
        <v>299</v>
      </c>
      <c r="B65" s="124">
        <v>1437</v>
      </c>
      <c r="C65" s="124">
        <v>1015</v>
      </c>
      <c r="D65" s="124">
        <v>1329</v>
      </c>
      <c r="E65" s="124">
        <v>1329</v>
      </c>
      <c r="F65" s="125">
        <f t="shared" si="5"/>
        <v>100</v>
      </c>
      <c r="G65" s="125">
        <f t="shared" si="6"/>
        <v>-7.51565762004175</v>
      </c>
      <c r="H65" s="135" t="s">
        <v>300</v>
      </c>
      <c r="I65" s="137">
        <v>4055</v>
      </c>
      <c r="J65" s="137">
        <v>1007</v>
      </c>
      <c r="K65" s="137">
        <v>1810</v>
      </c>
      <c r="L65" s="137">
        <f>SUM(L66:L71)</f>
        <v>1667</v>
      </c>
      <c r="M65" s="122">
        <f t="shared" si="9"/>
        <v>92.0994475138122</v>
      </c>
      <c r="N65" s="122">
        <f t="shared" si="7"/>
        <v>-58.8902589395808</v>
      </c>
      <c r="O65" s="138"/>
      <c r="P65" s="138"/>
    </row>
    <row r="66" s="63" customFormat="1" ht="17.1" customHeight="1" spans="1:16">
      <c r="A66" s="123" t="s">
        <v>301</v>
      </c>
      <c r="B66" s="124">
        <v>4077</v>
      </c>
      <c r="C66" s="124">
        <v>3046</v>
      </c>
      <c r="D66" s="124">
        <v>4032</v>
      </c>
      <c r="E66" s="124">
        <v>4032</v>
      </c>
      <c r="F66" s="125">
        <f t="shared" si="5"/>
        <v>100</v>
      </c>
      <c r="G66" s="125">
        <f t="shared" si="6"/>
        <v>-1.1037527593819</v>
      </c>
      <c r="H66" s="134" t="s">
        <v>302</v>
      </c>
      <c r="I66" s="127">
        <v>873</v>
      </c>
      <c r="J66" s="127">
        <v>386</v>
      </c>
      <c r="K66" s="127">
        <v>513</v>
      </c>
      <c r="L66" s="127">
        <v>513</v>
      </c>
      <c r="M66" s="125">
        <f t="shared" si="9"/>
        <v>100</v>
      </c>
      <c r="N66" s="125">
        <f t="shared" si="7"/>
        <v>-41.2371134020619</v>
      </c>
      <c r="O66" s="138"/>
      <c r="P66" s="138"/>
    </row>
    <row r="67" s="63" customFormat="1" ht="17.1" customHeight="1" spans="1:16">
      <c r="A67" s="123" t="s">
        <v>303</v>
      </c>
      <c r="B67" s="124">
        <v>243</v>
      </c>
      <c r="C67" s="124">
        <v>165</v>
      </c>
      <c r="D67" s="124">
        <v>239</v>
      </c>
      <c r="E67" s="124">
        <v>239</v>
      </c>
      <c r="F67" s="125">
        <f t="shared" si="5"/>
        <v>100</v>
      </c>
      <c r="G67" s="125">
        <f t="shared" si="6"/>
        <v>-1.64609053497942</v>
      </c>
      <c r="H67" s="134" t="s">
        <v>304</v>
      </c>
      <c r="I67" s="127">
        <v>924</v>
      </c>
      <c r="J67" s="127">
        <v>258</v>
      </c>
      <c r="K67" s="127">
        <v>828</v>
      </c>
      <c r="L67" s="127">
        <v>828</v>
      </c>
      <c r="M67" s="125">
        <f t="shared" si="9"/>
        <v>100</v>
      </c>
      <c r="N67" s="125">
        <f t="shared" si="7"/>
        <v>-10.3896103896104</v>
      </c>
      <c r="O67" s="138"/>
      <c r="P67" s="138"/>
    </row>
    <row r="68" s="63" customFormat="1" ht="17.1" customHeight="1" spans="1:16">
      <c r="A68" s="123" t="s">
        <v>305</v>
      </c>
      <c r="B68" s="124">
        <v>1155</v>
      </c>
      <c r="C68" s="124">
        <v>964</v>
      </c>
      <c r="D68" s="124">
        <v>1324</v>
      </c>
      <c r="E68" s="124">
        <v>1324</v>
      </c>
      <c r="F68" s="125">
        <f t="shared" si="5"/>
        <v>100</v>
      </c>
      <c r="G68" s="125">
        <f t="shared" si="6"/>
        <v>14.6320346320346</v>
      </c>
      <c r="H68" s="134" t="s">
        <v>306</v>
      </c>
      <c r="I68" s="127" t="s">
        <v>27</v>
      </c>
      <c r="J68" s="131"/>
      <c r="K68" s="127"/>
      <c r="L68" s="127" t="s">
        <v>27</v>
      </c>
      <c r="M68" s="128" t="s">
        <v>27</v>
      </c>
      <c r="N68" s="128" t="s">
        <v>27</v>
      </c>
      <c r="O68" s="138"/>
      <c r="P68" s="138"/>
    </row>
    <row r="69" s="63" customFormat="1" ht="17.1" customHeight="1" spans="1:16">
      <c r="A69" s="123" t="s">
        <v>307</v>
      </c>
      <c r="B69" s="124">
        <v>1538</v>
      </c>
      <c r="C69" s="124">
        <v>394</v>
      </c>
      <c r="D69" s="124">
        <v>1650</v>
      </c>
      <c r="E69" s="124">
        <v>1650</v>
      </c>
      <c r="F69" s="125">
        <f t="shared" si="5"/>
        <v>100</v>
      </c>
      <c r="G69" s="125">
        <f t="shared" si="6"/>
        <v>7.28218465539662</v>
      </c>
      <c r="H69" s="134" t="s">
        <v>308</v>
      </c>
      <c r="I69" s="127">
        <v>74</v>
      </c>
      <c r="J69" s="131">
        <v>22</v>
      </c>
      <c r="K69" s="127">
        <v>88</v>
      </c>
      <c r="L69" s="127">
        <v>86</v>
      </c>
      <c r="M69" s="125">
        <f t="shared" si="9"/>
        <v>97.7272727272727</v>
      </c>
      <c r="N69" s="125">
        <f>(L69-I69)/I69*100</f>
        <v>16.2162162162162</v>
      </c>
      <c r="O69" s="138"/>
      <c r="P69" s="138"/>
    </row>
    <row r="70" s="63" customFormat="1" ht="17.1" customHeight="1" spans="1:16">
      <c r="A70" s="123" t="s">
        <v>309</v>
      </c>
      <c r="B70" s="124">
        <v>51</v>
      </c>
      <c r="C70" s="124">
        <v>57</v>
      </c>
      <c r="D70" s="126">
        <v>58</v>
      </c>
      <c r="E70" s="124">
        <v>58</v>
      </c>
      <c r="F70" s="125">
        <f t="shared" si="5"/>
        <v>100</v>
      </c>
      <c r="G70" s="125">
        <f t="shared" si="6"/>
        <v>13.7254901960784</v>
      </c>
      <c r="H70" s="134" t="s">
        <v>310</v>
      </c>
      <c r="I70" s="127">
        <v>277</v>
      </c>
      <c r="J70" s="131"/>
      <c r="K70" s="127">
        <v>195</v>
      </c>
      <c r="L70" s="127">
        <v>55</v>
      </c>
      <c r="M70" s="125">
        <f t="shared" si="9"/>
        <v>28.2051282051282</v>
      </c>
      <c r="N70" s="125">
        <f>(L70-I70)/I70*100</f>
        <v>-80.14440433213</v>
      </c>
      <c r="O70" s="138"/>
      <c r="P70" s="138"/>
    </row>
    <row r="71" s="63" customFormat="1" ht="17.1" customHeight="1" spans="1:16">
      <c r="A71" s="123" t="s">
        <v>311</v>
      </c>
      <c r="B71" s="124">
        <v>4239</v>
      </c>
      <c r="C71" s="124">
        <v>930</v>
      </c>
      <c r="D71" s="124">
        <v>4259</v>
      </c>
      <c r="E71" s="124">
        <v>4259</v>
      </c>
      <c r="F71" s="125">
        <f t="shared" si="5"/>
        <v>100</v>
      </c>
      <c r="G71" s="125">
        <f t="shared" si="6"/>
        <v>0.471809389006841</v>
      </c>
      <c r="H71" s="134" t="s">
        <v>312</v>
      </c>
      <c r="I71" s="126">
        <v>1907</v>
      </c>
      <c r="J71" s="126">
        <v>341</v>
      </c>
      <c r="K71" s="127">
        <v>186</v>
      </c>
      <c r="L71" s="126">
        <v>185</v>
      </c>
      <c r="M71" s="125">
        <f t="shared" si="9"/>
        <v>99.4623655913979</v>
      </c>
      <c r="N71" s="128" t="s">
        <v>27</v>
      </c>
      <c r="O71" s="138"/>
      <c r="P71" s="138"/>
    </row>
    <row r="72" s="63" customFormat="1" ht="17.1" customHeight="1" spans="1:16">
      <c r="A72" s="123" t="s">
        <v>313</v>
      </c>
      <c r="B72" s="124">
        <v>96</v>
      </c>
      <c r="C72" s="126">
        <v>18</v>
      </c>
      <c r="D72" s="124">
        <v>96</v>
      </c>
      <c r="E72" s="124">
        <v>96</v>
      </c>
      <c r="F72" s="125">
        <f t="shared" si="5"/>
        <v>100</v>
      </c>
      <c r="G72" s="125">
        <f t="shared" si="6"/>
        <v>0</v>
      </c>
      <c r="H72" s="135" t="s">
        <v>314</v>
      </c>
      <c r="I72" s="149">
        <v>0</v>
      </c>
      <c r="J72" s="150">
        <v>1690</v>
      </c>
      <c r="K72" s="149">
        <v>0</v>
      </c>
      <c r="L72" s="149">
        <v>0</v>
      </c>
      <c r="M72" s="151" t="s">
        <v>27</v>
      </c>
      <c r="N72" s="151" t="s">
        <v>27</v>
      </c>
      <c r="O72" s="138"/>
      <c r="P72" s="138"/>
    </row>
    <row r="73" s="63" customFormat="1" ht="17.1" customHeight="1" spans="1:16">
      <c r="A73" s="123" t="s">
        <v>315</v>
      </c>
      <c r="B73" s="124">
        <v>2958</v>
      </c>
      <c r="C73" s="124">
        <v>1101</v>
      </c>
      <c r="D73" s="124">
        <v>3332</v>
      </c>
      <c r="E73" s="124">
        <v>3332</v>
      </c>
      <c r="F73" s="125">
        <f t="shared" si="5"/>
        <v>100</v>
      </c>
      <c r="G73" s="125">
        <f t="shared" si="6"/>
        <v>12.6436781609195</v>
      </c>
      <c r="H73" s="120" t="s">
        <v>316</v>
      </c>
      <c r="I73" s="137">
        <v>2945</v>
      </c>
      <c r="J73" s="137">
        <v>3682</v>
      </c>
      <c r="K73" s="137">
        <v>0</v>
      </c>
      <c r="L73" s="137">
        <f>SUM(L74)</f>
        <v>3052</v>
      </c>
      <c r="M73" s="86">
        <v>0</v>
      </c>
      <c r="N73" s="122">
        <f t="shared" ref="N73:N79" si="10">(L73-I73)/I73*100</f>
        <v>3.63327674023769</v>
      </c>
      <c r="O73" s="138"/>
      <c r="P73" s="138"/>
    </row>
    <row r="74" s="63" customFormat="1" ht="17.1" customHeight="1" spans="1:16">
      <c r="A74" s="123" t="s">
        <v>317</v>
      </c>
      <c r="B74" s="124">
        <v>469</v>
      </c>
      <c r="C74" s="124">
        <v>1</v>
      </c>
      <c r="D74" s="124">
        <v>2</v>
      </c>
      <c r="E74" s="124">
        <v>2</v>
      </c>
      <c r="F74" s="125">
        <f t="shared" si="5"/>
        <v>100</v>
      </c>
      <c r="G74" s="125">
        <f t="shared" si="6"/>
        <v>-99.5735607675906</v>
      </c>
      <c r="H74" s="134" t="s">
        <v>318</v>
      </c>
      <c r="I74" s="127">
        <v>2945</v>
      </c>
      <c r="J74" s="131">
        <v>3682</v>
      </c>
      <c r="K74" s="127">
        <v>0</v>
      </c>
      <c r="L74" s="137">
        <v>3052</v>
      </c>
      <c r="M74" s="86">
        <v>0</v>
      </c>
      <c r="N74" s="125">
        <f t="shared" si="10"/>
        <v>3.63327674023769</v>
      </c>
      <c r="O74" s="138"/>
      <c r="P74" s="138"/>
    </row>
    <row r="75" s="63" customFormat="1" ht="17.1" customHeight="1" spans="1:16">
      <c r="A75" s="123" t="s">
        <v>319</v>
      </c>
      <c r="B75" s="124">
        <v>6260</v>
      </c>
      <c r="C75" s="124">
        <v>11663</v>
      </c>
      <c r="D75" s="124">
        <v>17827</v>
      </c>
      <c r="E75" s="124">
        <v>14967</v>
      </c>
      <c r="F75" s="125">
        <f t="shared" si="5"/>
        <v>83.9569192797442</v>
      </c>
      <c r="G75" s="125">
        <f t="shared" si="6"/>
        <v>139.08945686901</v>
      </c>
      <c r="H75" s="120" t="s">
        <v>320</v>
      </c>
      <c r="I75" s="137">
        <v>33</v>
      </c>
      <c r="J75" s="137"/>
      <c r="K75" s="149"/>
      <c r="L75" s="137">
        <f>SUM(L76)</f>
        <v>10</v>
      </c>
      <c r="M75" s="151" t="s">
        <v>27</v>
      </c>
      <c r="N75" s="122">
        <f t="shared" si="10"/>
        <v>-69.6969696969697</v>
      </c>
      <c r="O75" s="138"/>
      <c r="P75" s="138"/>
    </row>
    <row r="76" s="63" customFormat="1" ht="17.1" customHeight="1" spans="1:16">
      <c r="A76" s="123" t="s">
        <v>321</v>
      </c>
      <c r="B76" s="124">
        <v>412</v>
      </c>
      <c r="C76" s="124">
        <v>185</v>
      </c>
      <c r="D76" s="124">
        <v>262</v>
      </c>
      <c r="E76" s="124">
        <v>262</v>
      </c>
      <c r="F76" s="125">
        <f t="shared" si="5"/>
        <v>100</v>
      </c>
      <c r="G76" s="125">
        <f t="shared" si="6"/>
        <v>-36.4077669902913</v>
      </c>
      <c r="H76" s="134" t="s">
        <v>322</v>
      </c>
      <c r="I76" s="127">
        <v>33</v>
      </c>
      <c r="J76" s="131"/>
      <c r="K76" s="126"/>
      <c r="L76" s="127">
        <v>10</v>
      </c>
      <c r="M76" s="128" t="s">
        <v>27</v>
      </c>
      <c r="N76" s="125">
        <f t="shared" si="10"/>
        <v>-69.6969696969697</v>
      </c>
      <c r="O76" s="138"/>
      <c r="P76" s="138"/>
    </row>
    <row r="77" s="63" customFormat="1" ht="17.1" customHeight="1" spans="1:16">
      <c r="A77" s="123" t="s">
        <v>323</v>
      </c>
      <c r="B77" s="124">
        <v>844</v>
      </c>
      <c r="C77" s="124">
        <v>140</v>
      </c>
      <c r="D77" s="124">
        <v>205</v>
      </c>
      <c r="E77" s="124">
        <v>205</v>
      </c>
      <c r="F77" s="125">
        <f t="shared" si="5"/>
        <v>100</v>
      </c>
      <c r="G77" s="125">
        <f t="shared" si="6"/>
        <v>-75.7109004739336</v>
      </c>
      <c r="H77" s="120" t="s">
        <v>324</v>
      </c>
      <c r="I77" s="137">
        <v>1633</v>
      </c>
      <c r="J77" s="137">
        <v>3600</v>
      </c>
      <c r="K77" s="137">
        <v>12780</v>
      </c>
      <c r="L77" s="137">
        <f>SUM(L78:L78)</f>
        <v>18669</v>
      </c>
      <c r="M77" s="122">
        <f>L77/K77*100</f>
        <v>146.079812206573</v>
      </c>
      <c r="N77" s="122">
        <f t="shared" si="10"/>
        <v>1043.233312921</v>
      </c>
      <c r="O77" s="138"/>
      <c r="P77" s="138"/>
    </row>
    <row r="78" s="63" customFormat="1" ht="17.1" customHeight="1" spans="1:16">
      <c r="A78" s="123" t="s">
        <v>325</v>
      </c>
      <c r="B78" s="124">
        <v>694</v>
      </c>
      <c r="C78" s="124">
        <v>5149</v>
      </c>
      <c r="D78" s="124">
        <v>682</v>
      </c>
      <c r="E78" s="124">
        <v>682</v>
      </c>
      <c r="F78" s="125">
        <f t="shared" si="5"/>
        <v>100</v>
      </c>
      <c r="G78" s="125">
        <f t="shared" si="6"/>
        <v>-1.72910662824208</v>
      </c>
      <c r="H78" s="123" t="s">
        <v>326</v>
      </c>
      <c r="I78" s="127">
        <v>1633</v>
      </c>
      <c r="J78" s="127"/>
      <c r="K78" s="127"/>
      <c r="L78" s="127">
        <v>18669</v>
      </c>
      <c r="M78" s="86">
        <v>0</v>
      </c>
      <c r="N78" s="125">
        <f t="shared" si="10"/>
        <v>1043.233312921</v>
      </c>
      <c r="O78" s="138"/>
      <c r="P78" s="138"/>
    </row>
    <row r="79" s="63" customFormat="1" ht="17.1" customHeight="1" spans="1:16">
      <c r="A79" s="145" t="s">
        <v>327</v>
      </c>
      <c r="B79" s="146"/>
      <c r="C79" s="146"/>
      <c r="D79" s="146"/>
      <c r="E79" s="146"/>
      <c r="F79" s="146"/>
      <c r="G79" s="146"/>
      <c r="H79" s="146"/>
      <c r="I79" s="137">
        <v>277282</v>
      </c>
      <c r="J79" s="137">
        <f>SUM(C5,C29:C30,C39,C47,C53,C60,J5,J20,J28,J33,J42,J46,J50,J52,J55,J58,J62,J65,J72:J73,J75,J77)</f>
        <v>235487</v>
      </c>
      <c r="K79" s="137">
        <f>SUM(D5,D29:D30,D39,D47,D53,D60,K5,K20,K28,K33,K42,K46,K50,K52,K55,K58,K62,K65,K72:K73,K75,K77)</f>
        <v>284569</v>
      </c>
      <c r="L79" s="137">
        <f>SUM(E5,E29:E30,E39,E47,E53,E60,L5,L20,L28,L33,L42,L46,L50,L52,L55,L58,L62,L65,L72:L73,L75,L77)</f>
        <v>291526</v>
      </c>
      <c r="M79" s="152">
        <f>L79/K79*100</f>
        <v>102.444749779491</v>
      </c>
      <c r="N79" s="122">
        <f t="shared" si="10"/>
        <v>5.13700853282939</v>
      </c>
      <c r="O79" s="138"/>
      <c r="P79" s="138"/>
    </row>
    <row r="80" s="63" customFormat="1" ht="17.1" customHeight="1" spans="1:16">
      <c r="A80" s="147"/>
      <c r="B80" s="147"/>
      <c r="C80" s="147"/>
      <c r="D80" s="147"/>
      <c r="E80" s="147"/>
      <c r="F80" s="147"/>
      <c r="G80" s="147"/>
      <c r="H80" s="112"/>
      <c r="I80" s="112"/>
      <c r="J80" s="112"/>
      <c r="K80" s="112"/>
      <c r="L80" s="112"/>
      <c r="M80" s="112"/>
      <c r="N80" s="112"/>
      <c r="O80" s="138"/>
      <c r="P80" s="138"/>
    </row>
    <row r="81" s="63" customFormat="1" ht="5" customHeight="1" spans="1:16">
      <c r="A81" s="111"/>
      <c r="B81" s="111"/>
      <c r="C81" s="111"/>
      <c r="D81" s="111"/>
      <c r="E81" s="111"/>
      <c r="F81" s="111"/>
      <c r="G81" s="111"/>
      <c r="H81" s="147"/>
      <c r="I81" s="147"/>
      <c r="J81" s="147"/>
      <c r="K81" s="147"/>
      <c r="L81" s="147"/>
      <c r="M81" s="147"/>
      <c r="N81" s="147"/>
      <c r="O81" s="138"/>
      <c r="P81" s="138"/>
    </row>
    <row r="82" s="63" customFormat="1" ht="17.1" customHeight="1" spans="1:16">
      <c r="A82" s="111"/>
      <c r="B82" s="111"/>
      <c r="C82" s="111"/>
      <c r="D82" s="111"/>
      <c r="E82" s="111"/>
      <c r="F82" s="111"/>
      <c r="G82" s="111"/>
      <c r="H82" s="147"/>
      <c r="I82" s="147"/>
      <c r="J82" s="147"/>
      <c r="K82" s="147"/>
      <c r="L82" s="147"/>
      <c r="M82" s="147"/>
      <c r="N82" s="147"/>
      <c r="O82" s="138"/>
      <c r="P82" s="138"/>
    </row>
    <row r="83" s="63" customFormat="1" ht="17.1" customHeight="1" spans="1:16">
      <c r="A83" s="111"/>
      <c r="B83" s="111"/>
      <c r="C83" s="111"/>
      <c r="D83" s="111"/>
      <c r="E83" s="111"/>
      <c r="F83" s="111"/>
      <c r="G83" s="111"/>
      <c r="H83" s="148"/>
      <c r="I83" s="111"/>
      <c r="J83" s="111"/>
      <c r="K83" s="111"/>
      <c r="L83" s="111"/>
      <c r="M83" s="111"/>
      <c r="N83" s="111"/>
      <c r="O83" s="138"/>
      <c r="P83" s="138"/>
    </row>
    <row r="84" s="63" customFormat="1" ht="17.1" customHeight="1" spans="1:16">
      <c r="A84" s="111"/>
      <c r="B84" s="111"/>
      <c r="C84" s="111"/>
      <c r="D84" s="111"/>
      <c r="E84" s="111"/>
      <c r="F84" s="111"/>
      <c r="G84" s="111"/>
      <c r="H84" s="111"/>
      <c r="I84" s="111"/>
      <c r="J84" s="111"/>
      <c r="K84" s="111"/>
      <c r="L84" s="111"/>
      <c r="M84" s="111"/>
      <c r="N84" s="111"/>
      <c r="O84" s="138"/>
      <c r="P84" s="138"/>
    </row>
    <row r="85" s="63" customFormat="1" ht="17.1" customHeight="1" spans="1:16">
      <c r="A85" s="111"/>
      <c r="B85" s="111"/>
      <c r="C85" s="111"/>
      <c r="D85" s="111"/>
      <c r="E85" s="111"/>
      <c r="F85" s="111"/>
      <c r="G85" s="111"/>
      <c r="H85" s="111"/>
      <c r="I85" s="111"/>
      <c r="J85" s="111"/>
      <c r="K85" s="111"/>
      <c r="L85" s="111"/>
      <c r="M85" s="111"/>
      <c r="N85" s="111"/>
      <c r="O85" s="138"/>
      <c r="P85" s="138"/>
    </row>
    <row r="86" s="63" customFormat="1" ht="17.1" customHeight="1" spans="1:16">
      <c r="A86" s="111"/>
      <c r="B86" s="111"/>
      <c r="C86" s="111"/>
      <c r="D86" s="111"/>
      <c r="E86" s="111"/>
      <c r="F86" s="111"/>
      <c r="G86" s="111"/>
      <c r="H86" s="111"/>
      <c r="I86" s="111"/>
      <c r="J86" s="111"/>
      <c r="K86" s="111"/>
      <c r="L86" s="111"/>
      <c r="M86" s="111"/>
      <c r="N86" s="111"/>
      <c r="O86" s="138"/>
      <c r="P86" s="138"/>
    </row>
    <row r="87" s="63" customFormat="1" ht="17.1" customHeight="1" spans="1:16">
      <c r="A87" s="111"/>
      <c r="B87" s="111"/>
      <c r="C87" s="111"/>
      <c r="D87" s="111"/>
      <c r="E87" s="111"/>
      <c r="F87" s="111"/>
      <c r="G87" s="111"/>
      <c r="H87" s="111"/>
      <c r="I87" s="111"/>
      <c r="J87" s="111"/>
      <c r="K87" s="111"/>
      <c r="L87" s="111"/>
      <c r="M87" s="111"/>
      <c r="N87" s="111"/>
      <c r="O87" s="138"/>
      <c r="P87" s="138"/>
    </row>
    <row r="88" s="63" customFormat="1" ht="17.1" customHeight="1" spans="1:16">
      <c r="A88" s="111"/>
      <c r="B88" s="111"/>
      <c r="C88" s="111"/>
      <c r="D88" s="111"/>
      <c r="E88" s="111"/>
      <c r="F88" s="111"/>
      <c r="G88" s="111"/>
      <c r="H88" s="111"/>
      <c r="I88" s="111"/>
      <c r="J88" s="111"/>
      <c r="K88" s="111"/>
      <c r="L88" s="111"/>
      <c r="M88" s="111"/>
      <c r="N88" s="111"/>
      <c r="O88" s="138"/>
      <c r="P88" s="138"/>
    </row>
    <row r="89" s="63" customFormat="1" ht="17.1" customHeight="1" spans="1:16">
      <c r="A89" s="111"/>
      <c r="B89" s="111"/>
      <c r="C89" s="111"/>
      <c r="D89" s="111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38"/>
      <c r="P89" s="138"/>
    </row>
    <row r="90" s="63" customFormat="1" ht="16.5" customHeight="1" spans="1:16">
      <c r="A90" s="111"/>
      <c r="B90" s="111"/>
      <c r="C90" s="111"/>
      <c r="D90" s="111"/>
      <c r="E90" s="111"/>
      <c r="F90" s="111"/>
      <c r="G90" s="111"/>
      <c r="H90" s="111"/>
      <c r="I90" s="111"/>
      <c r="J90" s="111"/>
      <c r="K90" s="111"/>
      <c r="L90" s="111"/>
      <c r="M90" s="111"/>
      <c r="N90" s="111"/>
      <c r="O90" s="138"/>
      <c r="P90" s="138"/>
    </row>
    <row r="91" s="63" customFormat="1" ht="16.5" customHeight="1" spans="1:16">
      <c r="A91" s="111"/>
      <c r="B91" s="111"/>
      <c r="C91" s="111"/>
      <c r="D91" s="111"/>
      <c r="E91" s="111"/>
      <c r="F91" s="111"/>
      <c r="G91" s="111"/>
      <c r="H91" s="111"/>
      <c r="I91" s="111"/>
      <c r="J91" s="111"/>
      <c r="K91" s="111"/>
      <c r="L91" s="111"/>
      <c r="M91" s="111"/>
      <c r="N91" s="111"/>
      <c r="O91" s="138"/>
      <c r="P91" s="138"/>
    </row>
    <row r="92" s="70" customFormat="1" customHeight="1" spans="1:14">
      <c r="A92" s="111"/>
      <c r="B92" s="111"/>
      <c r="C92" s="111"/>
      <c r="D92" s="111"/>
      <c r="E92" s="111"/>
      <c r="F92" s="111"/>
      <c r="G92" s="111"/>
      <c r="H92" s="111"/>
      <c r="I92" s="111"/>
      <c r="J92" s="111"/>
      <c r="K92" s="111"/>
      <c r="L92" s="111"/>
      <c r="M92" s="111"/>
      <c r="N92" s="111"/>
    </row>
    <row r="93" s="70" customFormat="1" spans="1:14">
      <c r="A93" s="111"/>
      <c r="B93" s="111"/>
      <c r="C93" s="111"/>
      <c r="D93" s="111"/>
      <c r="E93" s="111"/>
      <c r="F93" s="111"/>
      <c r="G93" s="111"/>
      <c r="H93" s="111"/>
      <c r="I93" s="111"/>
      <c r="J93" s="111"/>
      <c r="K93" s="111"/>
      <c r="L93" s="111"/>
      <c r="M93" s="111"/>
      <c r="N93" s="111"/>
    </row>
    <row r="94" s="63" customFormat="1" ht="17.1" customHeight="1" spans="1:14">
      <c r="A94" s="111"/>
      <c r="B94" s="111"/>
      <c r="C94" s="111"/>
      <c r="D94" s="111"/>
      <c r="E94" s="111"/>
      <c r="F94" s="111"/>
      <c r="G94" s="111"/>
      <c r="H94" s="111"/>
      <c r="I94" s="111"/>
      <c r="J94" s="111"/>
      <c r="K94" s="111"/>
      <c r="L94" s="111"/>
      <c r="M94" s="111"/>
      <c r="N94" s="111"/>
    </row>
    <row r="95" s="63" customFormat="1" ht="17.1" customHeight="1" spans="1:14">
      <c r="A95" s="111"/>
      <c r="B95" s="111"/>
      <c r="C95" s="111"/>
      <c r="D95" s="111"/>
      <c r="E95" s="111"/>
      <c r="F95" s="111"/>
      <c r="G95" s="111"/>
      <c r="H95" s="111"/>
      <c r="I95" s="111"/>
      <c r="J95" s="111"/>
      <c r="K95" s="111"/>
      <c r="L95" s="111"/>
      <c r="M95" s="111"/>
      <c r="N95" s="111"/>
    </row>
    <row r="96" s="63" customFormat="1" ht="17.1" customHeight="1" spans="1:14">
      <c r="A96" s="111"/>
      <c r="B96" s="111"/>
      <c r="C96" s="111"/>
      <c r="D96" s="111"/>
      <c r="E96" s="111"/>
      <c r="F96" s="111"/>
      <c r="G96" s="111"/>
      <c r="H96" s="111"/>
      <c r="I96" s="111"/>
      <c r="J96" s="111"/>
      <c r="K96" s="111"/>
      <c r="L96" s="111"/>
      <c r="M96" s="111"/>
      <c r="N96" s="111"/>
    </row>
    <row r="97" s="63" customFormat="1" ht="17.1" customHeight="1" spans="1:14">
      <c r="A97" s="111"/>
      <c r="B97" s="111"/>
      <c r="C97" s="111"/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</row>
    <row r="98" s="63" customFormat="1" ht="17.1" customHeight="1" spans="1:14">
      <c r="A98" s="111"/>
      <c r="B98" s="111"/>
      <c r="C98" s="111"/>
      <c r="D98" s="111"/>
      <c r="E98" s="111"/>
      <c r="F98" s="111"/>
      <c r="G98" s="111"/>
      <c r="H98" s="111"/>
      <c r="I98" s="111"/>
      <c r="J98" s="111"/>
      <c r="K98" s="111"/>
      <c r="L98" s="111"/>
      <c r="M98" s="111"/>
      <c r="N98" s="111"/>
    </row>
    <row r="99" s="63" customFormat="1" ht="13.9" customHeight="1" spans="1:14">
      <c r="A99" s="111"/>
      <c r="B99" s="111"/>
      <c r="C99" s="111"/>
      <c r="D99" s="111"/>
      <c r="E99" s="111"/>
      <c r="F99" s="111"/>
      <c r="G99" s="111"/>
      <c r="H99" s="111"/>
      <c r="I99" s="111"/>
      <c r="J99" s="111"/>
      <c r="K99" s="111"/>
      <c r="L99" s="111"/>
      <c r="M99" s="111"/>
      <c r="N99" s="111"/>
    </row>
    <row r="100" s="63" customFormat="1" ht="13.9" customHeight="1" spans="1:14">
      <c r="A100" s="111"/>
      <c r="B100" s="111"/>
      <c r="C100" s="111"/>
      <c r="D100" s="111"/>
      <c r="E100" s="111"/>
      <c r="F100" s="111"/>
      <c r="G100" s="111"/>
      <c r="H100" s="111"/>
      <c r="I100" s="111"/>
      <c r="J100" s="111"/>
      <c r="K100" s="111"/>
      <c r="L100" s="111"/>
      <c r="M100" s="111"/>
      <c r="N100" s="111"/>
    </row>
    <row r="101" s="63" customFormat="1" ht="13.9" customHeight="1" spans="1:14">
      <c r="A101" s="111"/>
      <c r="B101" s="111"/>
      <c r="C101" s="111"/>
      <c r="D101" s="111"/>
      <c r="E101" s="111"/>
      <c r="F101" s="111"/>
      <c r="G101" s="111"/>
      <c r="H101" s="111"/>
      <c r="I101" s="111"/>
      <c r="J101" s="111"/>
      <c r="K101" s="111"/>
      <c r="L101" s="111"/>
      <c r="M101" s="111"/>
      <c r="N101" s="111"/>
    </row>
    <row r="102" s="63" customFormat="1" ht="13.9" customHeight="1" spans="1:14">
      <c r="A102" s="111"/>
      <c r="B102" s="111"/>
      <c r="C102" s="111"/>
      <c r="D102" s="111"/>
      <c r="E102" s="111"/>
      <c r="F102" s="111"/>
      <c r="G102" s="111"/>
      <c r="H102" s="111"/>
      <c r="I102" s="111"/>
      <c r="J102" s="111"/>
      <c r="K102" s="111"/>
      <c r="L102" s="111"/>
      <c r="M102" s="111"/>
      <c r="N102" s="111"/>
    </row>
    <row r="103" s="63" customFormat="1" ht="13.9" customHeight="1" spans="1:14">
      <c r="A103" s="111"/>
      <c r="B103" s="111"/>
      <c r="C103" s="111"/>
      <c r="D103" s="111"/>
      <c r="E103" s="111"/>
      <c r="F103" s="111"/>
      <c r="G103" s="111"/>
      <c r="H103" s="111"/>
      <c r="I103" s="111"/>
      <c r="J103" s="111"/>
      <c r="K103" s="111"/>
      <c r="L103" s="111"/>
      <c r="M103" s="111"/>
      <c r="N103" s="111"/>
    </row>
    <row r="104" s="63" customFormat="1" ht="13.9" customHeight="1" spans="1:14">
      <c r="A104" s="111"/>
      <c r="B104" s="111"/>
      <c r="C104" s="111"/>
      <c r="D104" s="111"/>
      <c r="E104" s="111"/>
      <c r="F104" s="111"/>
      <c r="G104" s="111"/>
      <c r="H104" s="111"/>
      <c r="I104" s="111"/>
      <c r="J104" s="111"/>
      <c r="K104" s="111"/>
      <c r="L104" s="111"/>
      <c r="M104" s="111"/>
      <c r="N104" s="111"/>
    </row>
  </sheetData>
  <mergeCells count="2">
    <mergeCell ref="A2:N2"/>
    <mergeCell ref="M3:N3"/>
  </mergeCells>
  <dataValidations count="1">
    <dataValidation type="decimal" operator="between" allowBlank="1" showInputMessage="1" showErrorMessage="1" sqref="J11 J19 J23 C28 J47 J51 C63 J72 J74 J76 C24:C25 J8:J9 J40:J41 J56:J57 J59:J61 J68:J70">
      <formula1>-99999999999999</formula1>
      <formula2>99999999999999</formula2>
    </dataValidation>
  </dataValidations>
  <pageMargins left="0.511805555555556" right="0.156944444444444" top="0.236111111111111" bottom="0.401388888888889" header="0.236111111111111" footer="0.156944444444444"/>
  <pageSetup paperSize="9" scale="78" firstPageNumber="19" orientation="landscape" blackAndWhite="1" useFirstPageNumber="1" horizontalDpi="600"/>
  <headerFooter alignWithMargins="0">
    <oddFooter>&amp;C—&amp;"仿宋_GB2312"&amp;P&amp;"宋体"—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7"/>
  <sheetViews>
    <sheetView zoomScale="110" zoomScaleNormal="110" workbookViewId="0">
      <pane xSplit="1" ySplit="4" topLeftCell="B5" activePane="bottomRight" state="frozen"/>
      <selection/>
      <selection pane="topRight"/>
      <selection pane="bottomLeft"/>
      <selection pane="bottomRight" activeCell="F40" sqref="F40"/>
    </sheetView>
  </sheetViews>
  <sheetFormatPr defaultColWidth="9" defaultRowHeight="14.25"/>
  <cols>
    <col min="1" max="1" width="30.875" style="66" customWidth="1"/>
    <col min="2" max="2" width="7" style="67" customWidth="1"/>
    <col min="3" max="3" width="10" style="67" hidden="1" customWidth="1"/>
    <col min="4" max="4" width="10.75" style="68" customWidth="1"/>
    <col min="5" max="5" width="7.25" style="67" customWidth="1"/>
    <col min="6" max="6" width="10.3833333333333" style="69" customWidth="1"/>
    <col min="7" max="7" width="33" style="67" customWidth="1"/>
    <col min="8" max="8" width="8.125" style="67" customWidth="1"/>
    <col min="9" max="9" width="9.25" style="67" hidden="1" customWidth="1"/>
    <col min="10" max="10" width="10.75" style="67" hidden="1" customWidth="1"/>
    <col min="11" max="11" width="10.75" style="67" customWidth="1"/>
    <col min="12" max="12" width="10" style="67" customWidth="1"/>
    <col min="13" max="13" width="7.625" style="69" customWidth="1"/>
    <col min="14" max="16384" width="9" style="66"/>
  </cols>
  <sheetData>
    <row r="1" hidden="1" spans="1:1">
      <c r="A1" s="70"/>
    </row>
    <row r="2" ht="21.75" customHeight="1" spans="1:13">
      <c r="A2" s="71" t="s">
        <v>328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="63" customFormat="1" ht="17.1" customHeight="1" spans="2:13">
      <c r="B3" s="73"/>
      <c r="C3" s="73"/>
      <c r="D3" s="73"/>
      <c r="E3" s="73"/>
      <c r="F3" s="74"/>
      <c r="G3" s="73"/>
      <c r="H3" s="73"/>
      <c r="I3" s="105" t="s">
        <v>1</v>
      </c>
      <c r="J3" s="105"/>
      <c r="K3" s="105"/>
      <c r="L3" s="105"/>
      <c r="M3" s="105"/>
    </row>
    <row r="4" s="64" customFormat="1" ht="28.5" customHeight="1" spans="1:13">
      <c r="A4" s="75" t="s">
        <v>2</v>
      </c>
      <c r="B4" s="76" t="s">
        <v>3</v>
      </c>
      <c r="C4" s="76" t="s">
        <v>329</v>
      </c>
      <c r="D4" s="76" t="s">
        <v>4</v>
      </c>
      <c r="E4" s="76" t="s">
        <v>5</v>
      </c>
      <c r="F4" s="77" t="s">
        <v>330</v>
      </c>
      <c r="G4" s="77" t="s">
        <v>2</v>
      </c>
      <c r="H4" s="76" t="s">
        <v>3</v>
      </c>
      <c r="I4" s="76" t="s">
        <v>329</v>
      </c>
      <c r="J4" s="76" t="s">
        <v>331</v>
      </c>
      <c r="K4" s="76" t="s">
        <v>4</v>
      </c>
      <c r="L4" s="76" t="s">
        <v>5</v>
      </c>
      <c r="M4" s="77" t="s">
        <v>330</v>
      </c>
    </row>
    <row r="5" s="65" customFormat="1" ht="25" customHeight="1" spans="1:13">
      <c r="A5" s="78" t="s">
        <v>332</v>
      </c>
      <c r="B5" s="79">
        <f>SUM(B6:B11)</f>
        <v>21729</v>
      </c>
      <c r="C5" s="79">
        <f>SUM(C6:C11)</f>
        <v>0</v>
      </c>
      <c r="D5" s="79">
        <f>SUM(D6:D11)</f>
        <v>36451</v>
      </c>
      <c r="E5" s="79">
        <f>SUM(E6:E11)</f>
        <v>21165</v>
      </c>
      <c r="F5" s="80">
        <f>(E5-B5)/B5*100</f>
        <v>-2.59560955405219</v>
      </c>
      <c r="G5" s="81" t="s">
        <v>333</v>
      </c>
      <c r="H5" s="82">
        <f>H6+H9+H12+H19+H22+H24+H27+H28</f>
        <v>89129</v>
      </c>
      <c r="I5" s="82">
        <f>I6+I9+I12+I19+I24+I27+I28</f>
        <v>0</v>
      </c>
      <c r="J5" s="82">
        <f>J6+J9+J12+J19+J24+J27+J28</f>
        <v>64913</v>
      </c>
      <c r="K5" s="82">
        <f>K6+K9+K12+K19+K24+K27+K28</f>
        <v>137359</v>
      </c>
      <c r="L5" s="82">
        <f>L6+L9+L12+L19+L22+L24+L27+L28</f>
        <v>175746</v>
      </c>
      <c r="M5" s="80">
        <f>(L5-H5)/H5*100</f>
        <v>97.1816131674315</v>
      </c>
    </row>
    <row r="6" s="65" customFormat="1" ht="25" customHeight="1" spans="1:13">
      <c r="A6" s="83" t="s">
        <v>334</v>
      </c>
      <c r="B6" s="84">
        <v>0</v>
      </c>
      <c r="C6" s="85"/>
      <c r="D6" s="86">
        <v>0</v>
      </c>
      <c r="E6" s="84">
        <v>0</v>
      </c>
      <c r="F6" s="84">
        <v>0</v>
      </c>
      <c r="G6" s="87" t="s">
        <v>335</v>
      </c>
      <c r="H6" s="88">
        <f>SUM(H7:H8)</f>
        <v>1</v>
      </c>
      <c r="I6" s="88">
        <f>SUM(I9:I13)</f>
        <v>0</v>
      </c>
      <c r="J6" s="88">
        <f>SUM(J7:J8)</f>
        <v>0</v>
      </c>
      <c r="K6" s="88">
        <v>121</v>
      </c>
      <c r="L6" s="88">
        <f>SUM(L7:L8)</f>
        <v>3</v>
      </c>
      <c r="M6" s="90">
        <f>(L6-H6)/H6*100</f>
        <v>200</v>
      </c>
    </row>
    <row r="7" s="65" customFormat="1" ht="25" customHeight="1" spans="1:13">
      <c r="A7" s="83" t="s">
        <v>336</v>
      </c>
      <c r="B7" s="84">
        <v>0</v>
      </c>
      <c r="C7" s="85"/>
      <c r="D7" s="86">
        <v>0</v>
      </c>
      <c r="E7" s="84">
        <v>0</v>
      </c>
      <c r="F7" s="84">
        <v>0</v>
      </c>
      <c r="G7" s="89" t="s">
        <v>337</v>
      </c>
      <c r="H7" s="88">
        <v>1</v>
      </c>
      <c r="I7" s="88"/>
      <c r="J7" s="88"/>
      <c r="K7" s="106">
        <v>97</v>
      </c>
      <c r="L7" s="88">
        <v>3</v>
      </c>
      <c r="M7" s="90">
        <f>(L7-H7)/H7*100</f>
        <v>200</v>
      </c>
    </row>
    <row r="8" s="65" customFormat="1" ht="25" customHeight="1" spans="1:13">
      <c r="A8" s="83" t="s">
        <v>338</v>
      </c>
      <c r="B8" s="85">
        <v>20292</v>
      </c>
      <c r="C8" s="85"/>
      <c r="D8" s="86">
        <v>35245</v>
      </c>
      <c r="E8" s="85">
        <v>19913</v>
      </c>
      <c r="F8" s="90">
        <f>(E8-B8)/B8*100</f>
        <v>-1.86773112556673</v>
      </c>
      <c r="G8" s="89" t="s">
        <v>339</v>
      </c>
      <c r="H8" s="84">
        <v>0</v>
      </c>
      <c r="I8" s="88"/>
      <c r="J8" s="88"/>
      <c r="K8" s="106">
        <v>24</v>
      </c>
      <c r="L8" s="84">
        <v>0</v>
      </c>
      <c r="M8" s="90" t="s">
        <v>27</v>
      </c>
    </row>
    <row r="9" s="65" customFormat="1" ht="25" customHeight="1" spans="1:13">
      <c r="A9" s="83" t="s">
        <v>340</v>
      </c>
      <c r="B9" s="85">
        <v>102</v>
      </c>
      <c r="C9" s="85"/>
      <c r="D9" s="86">
        <v>52</v>
      </c>
      <c r="E9" s="85">
        <v>64</v>
      </c>
      <c r="F9" s="90">
        <f>(E9-B9)/B9*100</f>
        <v>-37.2549019607843</v>
      </c>
      <c r="G9" s="87" t="s">
        <v>341</v>
      </c>
      <c r="H9" s="84">
        <v>0</v>
      </c>
      <c r="I9" s="95"/>
      <c r="J9" s="95">
        <f>SUM(J10:J11)</f>
        <v>0</v>
      </c>
      <c r="K9" s="95"/>
      <c r="L9" s="84">
        <v>0</v>
      </c>
      <c r="M9" s="86">
        <v>0</v>
      </c>
    </row>
    <row r="10" s="65" customFormat="1" ht="25" customHeight="1" spans="1:13">
      <c r="A10" s="83" t="s">
        <v>342</v>
      </c>
      <c r="B10" s="85">
        <v>1335</v>
      </c>
      <c r="C10" s="85"/>
      <c r="D10" s="86">
        <v>1154</v>
      </c>
      <c r="E10" s="85">
        <v>1188</v>
      </c>
      <c r="F10" s="90">
        <f>(E10-B10)/B10*100</f>
        <v>-11.0112359550562</v>
      </c>
      <c r="G10" s="89" t="s">
        <v>343</v>
      </c>
      <c r="H10" s="88" t="s">
        <v>27</v>
      </c>
      <c r="I10" s="95"/>
      <c r="J10" s="95"/>
      <c r="K10" s="106"/>
      <c r="L10" s="88" t="s">
        <v>27</v>
      </c>
      <c r="M10" s="90" t="s">
        <v>27</v>
      </c>
    </row>
    <row r="11" s="65" customFormat="1" ht="25" customHeight="1" spans="1:13">
      <c r="A11" s="83" t="s">
        <v>344</v>
      </c>
      <c r="B11" s="84">
        <v>0</v>
      </c>
      <c r="C11" s="85"/>
      <c r="D11" s="86">
        <v>0</v>
      </c>
      <c r="E11" s="84">
        <v>0</v>
      </c>
      <c r="F11" s="84">
        <v>0</v>
      </c>
      <c r="G11" s="89" t="s">
        <v>345</v>
      </c>
      <c r="H11" s="84">
        <v>0</v>
      </c>
      <c r="I11" s="95"/>
      <c r="J11" s="95"/>
      <c r="K11" s="106"/>
      <c r="L11" s="84">
        <v>0</v>
      </c>
      <c r="M11" s="90" t="s">
        <v>27</v>
      </c>
    </row>
    <row r="12" s="65" customFormat="1" ht="25" customHeight="1" spans="1:13">
      <c r="A12" s="78" t="s">
        <v>346</v>
      </c>
      <c r="B12" s="79">
        <f>SUM(B13:B14)</f>
        <v>1069</v>
      </c>
      <c r="C12" s="79">
        <f>SUM(C13:C19)</f>
        <v>0</v>
      </c>
      <c r="D12" s="91">
        <f>SUM(D13:D14)</f>
        <v>0</v>
      </c>
      <c r="E12" s="79">
        <f>SUM(E13:E14)</f>
        <v>2377</v>
      </c>
      <c r="F12" s="80">
        <f>(E12-B12)/B12*100</f>
        <v>122.357343311506</v>
      </c>
      <c r="G12" s="87" t="s">
        <v>347</v>
      </c>
      <c r="H12" s="88">
        <f>SUM(H13:H18)</f>
        <v>39204</v>
      </c>
      <c r="I12" s="88">
        <f>SUM(I13:I18)</f>
        <v>0</v>
      </c>
      <c r="J12" s="88">
        <f>SUM(J13:J18)</f>
        <v>64913</v>
      </c>
      <c r="K12" s="88">
        <f>K13+K14+K15+K16+K17+K18</f>
        <v>28337</v>
      </c>
      <c r="L12" s="88">
        <f>SUM(L13:L18)</f>
        <v>137893</v>
      </c>
      <c r="M12" s="90">
        <f>(L12-H12)/H12*100</f>
        <v>251.731966125906</v>
      </c>
    </row>
    <row r="13" s="65" customFormat="1" ht="25" customHeight="1" spans="1:13">
      <c r="A13" s="83" t="s">
        <v>348</v>
      </c>
      <c r="B13" s="85">
        <v>425</v>
      </c>
      <c r="C13" s="85"/>
      <c r="D13" s="84">
        <v>0</v>
      </c>
      <c r="E13" s="85">
        <v>598</v>
      </c>
      <c r="F13" s="90">
        <f>(E13-B13)/B13*100</f>
        <v>40.7058823529412</v>
      </c>
      <c r="G13" s="89" t="s">
        <v>349</v>
      </c>
      <c r="H13" s="92">
        <v>16450</v>
      </c>
      <c r="I13" s="95"/>
      <c r="J13" s="95">
        <v>62932</v>
      </c>
      <c r="K13" s="106">
        <v>24520</v>
      </c>
      <c r="L13" s="92">
        <v>26869</v>
      </c>
      <c r="M13" s="90">
        <f>(L13-H13)/H13*100</f>
        <v>63.3373860182371</v>
      </c>
    </row>
    <row r="14" s="65" customFormat="1" ht="25" customHeight="1" spans="1:13">
      <c r="A14" s="93" t="s">
        <v>350</v>
      </c>
      <c r="B14" s="85">
        <v>644</v>
      </c>
      <c r="C14" s="85"/>
      <c r="D14" s="84">
        <v>0</v>
      </c>
      <c r="E14" s="85">
        <v>1779</v>
      </c>
      <c r="F14" s="90">
        <f>(E14-B14)/B14*100</f>
        <v>176.242236024845</v>
      </c>
      <c r="G14" s="89" t="s">
        <v>351</v>
      </c>
      <c r="H14" s="84">
        <v>0</v>
      </c>
      <c r="I14" s="88">
        <f>SUM(I17:I26)</f>
        <v>0</v>
      </c>
      <c r="J14" s="88">
        <v>817</v>
      </c>
      <c r="K14" s="84">
        <v>4</v>
      </c>
      <c r="L14" s="84">
        <v>882</v>
      </c>
      <c r="M14" s="90" t="s">
        <v>27</v>
      </c>
    </row>
    <row r="15" s="65" customFormat="1" ht="25" customHeight="1" spans="1:13">
      <c r="A15" s="78" t="s">
        <v>352</v>
      </c>
      <c r="B15" s="79">
        <f>SUM(B16:B25)</f>
        <v>2953</v>
      </c>
      <c r="C15" s="79">
        <f>SUM(C16:C22)</f>
        <v>0</v>
      </c>
      <c r="D15" s="79">
        <v>7339</v>
      </c>
      <c r="E15" s="79">
        <f>SUM(E16:E25)</f>
        <v>8457</v>
      </c>
      <c r="F15" s="80">
        <f>(E15-B15)/B15*100</f>
        <v>186.386725364037</v>
      </c>
      <c r="G15" s="89" t="s">
        <v>353</v>
      </c>
      <c r="H15" s="84">
        <v>0</v>
      </c>
      <c r="I15" s="95"/>
      <c r="J15" s="99"/>
      <c r="K15" s="84">
        <v>882</v>
      </c>
      <c r="L15" s="84">
        <v>0</v>
      </c>
      <c r="M15" s="90" t="s">
        <v>27</v>
      </c>
    </row>
    <row r="16" s="65" customFormat="1" ht="25" customHeight="1" spans="1:13">
      <c r="A16" s="94" t="s">
        <v>354</v>
      </c>
      <c r="B16" s="85">
        <v>12</v>
      </c>
      <c r="C16" s="85"/>
      <c r="D16" s="85"/>
      <c r="E16" s="85">
        <v>8</v>
      </c>
      <c r="F16" s="90">
        <f>(E16-B16)/B16*100</f>
        <v>-33.3333333333333</v>
      </c>
      <c r="G16" s="89" t="s">
        <v>355</v>
      </c>
      <c r="H16" s="88">
        <v>1028</v>
      </c>
      <c r="I16" s="95"/>
      <c r="J16" s="99">
        <v>1164</v>
      </c>
      <c r="K16" s="99">
        <v>102</v>
      </c>
      <c r="L16" s="88">
        <v>1075</v>
      </c>
      <c r="M16" s="90">
        <f>(L16-H16)/H16*100</f>
        <v>4.57198443579767</v>
      </c>
    </row>
    <row r="17" s="65" customFormat="1" ht="25" customHeight="1" spans="1:13">
      <c r="A17" s="94" t="s">
        <v>356</v>
      </c>
      <c r="B17" s="95" t="s">
        <v>27</v>
      </c>
      <c r="C17" s="85"/>
      <c r="D17" s="85"/>
      <c r="E17" s="95" t="s">
        <v>27</v>
      </c>
      <c r="F17" s="84">
        <v>0</v>
      </c>
      <c r="G17" s="89" t="s">
        <v>357</v>
      </c>
      <c r="H17" s="84">
        <v>0</v>
      </c>
      <c r="I17" s="88"/>
      <c r="J17" s="88"/>
      <c r="K17" s="84">
        <v>2829</v>
      </c>
      <c r="L17" s="84">
        <v>354</v>
      </c>
      <c r="M17" s="90" t="s">
        <v>27</v>
      </c>
    </row>
    <row r="18" s="65" customFormat="1" ht="25" customHeight="1" spans="1:13">
      <c r="A18" s="94" t="s">
        <v>358</v>
      </c>
      <c r="B18" s="85">
        <v>112</v>
      </c>
      <c r="C18" s="85"/>
      <c r="D18" s="84"/>
      <c r="E18" s="85">
        <v>100</v>
      </c>
      <c r="F18" s="90">
        <f>(E18-B18)/B18*100</f>
        <v>-10.7142857142857</v>
      </c>
      <c r="G18" s="89" t="s">
        <v>359</v>
      </c>
      <c r="H18" s="88">
        <v>21726</v>
      </c>
      <c r="I18" s="95"/>
      <c r="J18" s="99"/>
      <c r="K18" s="84"/>
      <c r="L18" s="88">
        <v>108713</v>
      </c>
      <c r="M18" s="90">
        <f>(L18-H18)/H18*100</f>
        <v>400.382030746571</v>
      </c>
    </row>
    <row r="19" s="65" customFormat="1" ht="25" customHeight="1" spans="1:13">
      <c r="A19" s="94" t="s">
        <v>360</v>
      </c>
      <c r="B19" s="84">
        <v>723</v>
      </c>
      <c r="C19" s="96"/>
      <c r="D19" s="84"/>
      <c r="E19" s="84">
        <v>4997</v>
      </c>
      <c r="F19" s="90">
        <f>(E19-B19)/B19*100</f>
        <v>591.147994467497</v>
      </c>
      <c r="G19" s="87" t="s">
        <v>361</v>
      </c>
      <c r="H19" s="88">
        <f>SUM(H20:H21)</f>
        <v>317</v>
      </c>
      <c r="I19" s="88">
        <f>SUM(I20:I21)</f>
        <v>0</v>
      </c>
      <c r="J19" s="88">
        <f>SUM(J20:J21)</f>
        <v>0</v>
      </c>
      <c r="K19" s="88">
        <f>K20+K21</f>
        <v>6703</v>
      </c>
      <c r="L19" s="88">
        <f>SUM(L20:L21)</f>
        <v>469</v>
      </c>
      <c r="M19" s="90">
        <f>(L19-H19)/H19*100</f>
        <v>47.9495268138801</v>
      </c>
    </row>
    <row r="20" s="65" customFormat="1" ht="25" customHeight="1" spans="1:13">
      <c r="A20" s="94" t="s">
        <v>362</v>
      </c>
      <c r="B20" s="84">
        <v>567</v>
      </c>
      <c r="C20" s="96"/>
      <c r="D20" s="97"/>
      <c r="E20" s="84">
        <v>2017</v>
      </c>
      <c r="F20" s="90">
        <f>(E20-B20)/B20*100</f>
        <v>255.731922398589</v>
      </c>
      <c r="G20" s="89" t="s">
        <v>363</v>
      </c>
      <c r="H20" s="88">
        <v>317</v>
      </c>
      <c r="I20" s="95"/>
      <c r="J20" s="99"/>
      <c r="K20" s="99">
        <v>6393</v>
      </c>
      <c r="L20" s="88">
        <v>469</v>
      </c>
      <c r="M20" s="90">
        <f>(L20-H20)/H20*100</f>
        <v>47.9495268138801</v>
      </c>
    </row>
    <row r="21" s="65" customFormat="1" ht="34" customHeight="1" spans="1:13">
      <c r="A21" s="94" t="s">
        <v>364</v>
      </c>
      <c r="B21" s="85">
        <v>1539</v>
      </c>
      <c r="C21" s="85"/>
      <c r="D21" s="85"/>
      <c r="E21" s="85">
        <v>1335</v>
      </c>
      <c r="F21" s="90">
        <f>(E21-B21)/B21*100</f>
        <v>-13.2553606237817</v>
      </c>
      <c r="G21" s="89" t="s">
        <v>365</v>
      </c>
      <c r="H21" s="84">
        <v>0</v>
      </c>
      <c r="I21" s="95"/>
      <c r="J21" s="99"/>
      <c r="K21" s="106">
        <v>310</v>
      </c>
      <c r="L21" s="84">
        <v>0</v>
      </c>
      <c r="M21" s="90" t="s">
        <v>27</v>
      </c>
    </row>
    <row r="22" s="65" customFormat="1" ht="25" customHeight="1" spans="1:13">
      <c r="A22" s="94"/>
      <c r="B22" s="85"/>
      <c r="C22" s="85"/>
      <c r="D22" s="85"/>
      <c r="E22" s="85"/>
      <c r="F22" s="90"/>
      <c r="G22" s="87" t="s">
        <v>366</v>
      </c>
      <c r="H22" s="84">
        <f>H23</f>
        <v>50</v>
      </c>
      <c r="I22" s="95"/>
      <c r="J22" s="99"/>
      <c r="K22" s="97"/>
      <c r="L22" s="84">
        <f>L23</f>
        <v>935</v>
      </c>
      <c r="M22" s="90" t="s">
        <v>27</v>
      </c>
    </row>
    <row r="23" s="65" customFormat="1" ht="25" customHeight="1" spans="1:13">
      <c r="A23" s="94"/>
      <c r="B23" s="85"/>
      <c r="C23" s="85"/>
      <c r="D23" s="85"/>
      <c r="E23" s="85"/>
      <c r="F23" s="90"/>
      <c r="G23" s="89" t="s">
        <v>357</v>
      </c>
      <c r="H23" s="84">
        <v>50</v>
      </c>
      <c r="I23" s="95"/>
      <c r="J23" s="99"/>
      <c r="K23" s="97"/>
      <c r="L23" s="84">
        <v>935</v>
      </c>
      <c r="M23" s="90" t="s">
        <v>27</v>
      </c>
    </row>
    <row r="24" s="65" customFormat="1" ht="25" customHeight="1" spans="1:13">
      <c r="A24" s="94"/>
      <c r="B24" s="85"/>
      <c r="C24" s="85"/>
      <c r="D24" s="85"/>
      <c r="E24" s="85"/>
      <c r="F24" s="90"/>
      <c r="G24" s="87" t="s">
        <v>367</v>
      </c>
      <c r="H24" s="88">
        <f>SUM(H25:H26)</f>
        <v>44499</v>
      </c>
      <c r="I24" s="88">
        <f>SUM(I25:I26)</f>
        <v>0</v>
      </c>
      <c r="J24" s="88">
        <f>SUM(J25:J26)</f>
        <v>0</v>
      </c>
      <c r="K24" s="88">
        <f>K25+K26</f>
        <v>92335</v>
      </c>
      <c r="L24" s="88">
        <f>SUM(L25:L26)</f>
        <v>34069</v>
      </c>
      <c r="M24" s="90">
        <f t="shared" ref="M24:M34" si="0">(L24-H24)/H24*100</f>
        <v>-23.4387289602014</v>
      </c>
    </row>
    <row r="25" s="65" customFormat="1" ht="35" customHeight="1" spans="1:13">
      <c r="A25" s="94"/>
      <c r="B25" s="85"/>
      <c r="C25" s="85"/>
      <c r="D25" s="85"/>
      <c r="E25" s="85"/>
      <c r="F25" s="90"/>
      <c r="G25" s="89" t="s">
        <v>368</v>
      </c>
      <c r="H25" s="88">
        <v>43734</v>
      </c>
      <c r="I25" s="95"/>
      <c r="J25" s="95"/>
      <c r="K25" s="95">
        <v>88902</v>
      </c>
      <c r="L25" s="88">
        <v>33171</v>
      </c>
      <c r="M25" s="90">
        <f t="shared" si="0"/>
        <v>-24.1528330360818</v>
      </c>
    </row>
    <row r="26" s="65" customFormat="1" ht="25" customHeight="1" spans="1:13">
      <c r="A26" s="78" t="s">
        <v>84</v>
      </c>
      <c r="B26" s="79">
        <v>48516</v>
      </c>
      <c r="C26" s="79"/>
      <c r="D26" s="98">
        <v>39074</v>
      </c>
      <c r="E26" s="79">
        <v>39074</v>
      </c>
      <c r="F26" s="80">
        <f>(E26-B26)/B26*100</f>
        <v>-19.4616209085662</v>
      </c>
      <c r="G26" s="89" t="s">
        <v>369</v>
      </c>
      <c r="H26" s="88">
        <v>765</v>
      </c>
      <c r="I26" s="95"/>
      <c r="J26" s="95"/>
      <c r="K26" s="107">
        <v>3433</v>
      </c>
      <c r="L26" s="88">
        <v>898</v>
      </c>
      <c r="M26" s="90">
        <f t="shared" si="0"/>
        <v>17.3856209150327</v>
      </c>
    </row>
    <row r="27" s="65" customFormat="1" ht="25" customHeight="1" spans="1:13">
      <c r="A27" s="78" t="s">
        <v>85</v>
      </c>
      <c r="B27" s="79">
        <v>410</v>
      </c>
      <c r="C27" s="96"/>
      <c r="D27" s="99"/>
      <c r="E27" s="84">
        <v>0</v>
      </c>
      <c r="F27" s="91">
        <v>0</v>
      </c>
      <c r="G27" s="87" t="s">
        <v>370</v>
      </c>
      <c r="H27" s="95">
        <v>4958</v>
      </c>
      <c r="I27" s="95"/>
      <c r="J27" s="95"/>
      <c r="K27" s="107">
        <v>9775</v>
      </c>
      <c r="L27" s="95">
        <v>2377</v>
      </c>
      <c r="M27" s="90">
        <f t="shared" si="0"/>
        <v>-52.0572811617588</v>
      </c>
    </row>
    <row r="28" s="65" customFormat="1" ht="25" customHeight="1" spans="1:13">
      <c r="A28" s="78" t="s">
        <v>371</v>
      </c>
      <c r="B28" s="79">
        <v>102375</v>
      </c>
      <c r="C28" s="79"/>
      <c r="D28" s="98">
        <v>110393</v>
      </c>
      <c r="E28" s="79">
        <v>221940</v>
      </c>
      <c r="F28" s="80">
        <f>(E28-B28)/B28*100</f>
        <v>116.791208791209</v>
      </c>
      <c r="G28" s="87" t="s">
        <v>372</v>
      </c>
      <c r="H28" s="88">
        <v>100</v>
      </c>
      <c r="I28" s="88">
        <f>SUM(I29:I31)</f>
        <v>0</v>
      </c>
      <c r="J28" s="88"/>
      <c r="K28" s="107">
        <v>88</v>
      </c>
      <c r="L28" s="84">
        <v>0</v>
      </c>
      <c r="M28" s="90">
        <f t="shared" si="0"/>
        <v>-100</v>
      </c>
    </row>
    <row r="29" s="65" customFormat="1" ht="25" customHeight="1" spans="1:13">
      <c r="A29" s="100"/>
      <c r="B29" s="79"/>
      <c r="C29" s="79"/>
      <c r="D29" s="79"/>
      <c r="E29" s="79"/>
      <c r="F29" s="90"/>
      <c r="G29" s="81" t="s">
        <v>373</v>
      </c>
      <c r="H29" s="82">
        <v>3162</v>
      </c>
      <c r="I29" s="82"/>
      <c r="J29" s="82">
        <v>978</v>
      </c>
      <c r="K29" s="108">
        <v>9154</v>
      </c>
      <c r="L29" s="82">
        <v>4889</v>
      </c>
      <c r="M29" s="80">
        <f t="shared" si="0"/>
        <v>54.6173308032891</v>
      </c>
    </row>
    <row r="30" s="65" customFormat="1" ht="25" customHeight="1" spans="1:13">
      <c r="A30" s="100"/>
      <c r="B30" s="79"/>
      <c r="C30" s="79"/>
      <c r="D30" s="79"/>
      <c r="E30" s="79"/>
      <c r="F30" s="90"/>
      <c r="G30" s="81" t="s">
        <v>374</v>
      </c>
      <c r="H30" s="82">
        <v>410</v>
      </c>
      <c r="I30" s="109"/>
      <c r="J30" s="109"/>
      <c r="K30" s="109"/>
      <c r="L30" s="84">
        <v>0</v>
      </c>
      <c r="M30" s="80">
        <f t="shared" si="0"/>
        <v>-100</v>
      </c>
    </row>
    <row r="31" s="65" customFormat="1" ht="25" customHeight="1" spans="1:13">
      <c r="A31" s="100"/>
      <c r="B31" s="79"/>
      <c r="C31" s="79"/>
      <c r="D31" s="79"/>
      <c r="E31" s="79"/>
      <c r="F31" s="90"/>
      <c r="G31" s="81" t="s">
        <v>375</v>
      </c>
      <c r="H31" s="82">
        <v>45277</v>
      </c>
      <c r="I31" s="82"/>
      <c r="J31" s="82"/>
      <c r="K31" s="82">
        <v>46744</v>
      </c>
      <c r="L31" s="82">
        <v>63394</v>
      </c>
      <c r="M31" s="80">
        <f t="shared" si="0"/>
        <v>40.0136934867593</v>
      </c>
    </row>
    <row r="32" s="65" customFormat="1" ht="25" customHeight="1" spans="1:13">
      <c r="A32" s="100"/>
      <c r="B32" s="79"/>
      <c r="C32" s="79"/>
      <c r="D32" s="79"/>
      <c r="E32" s="79"/>
      <c r="F32" s="90"/>
      <c r="G32" s="81" t="s">
        <v>376</v>
      </c>
      <c r="H32" s="82">
        <v>39074</v>
      </c>
      <c r="I32" s="82">
        <f t="shared" ref="I32:J32" si="1">C33-I5-I29-I31</f>
        <v>0</v>
      </c>
      <c r="J32" s="82">
        <f t="shared" si="1"/>
        <v>127366</v>
      </c>
      <c r="K32" s="84">
        <v>0</v>
      </c>
      <c r="L32" s="82">
        <v>48984</v>
      </c>
      <c r="M32" s="80">
        <f t="shared" si="0"/>
        <v>25.3621333879306</v>
      </c>
    </row>
    <row r="33" s="65" customFormat="1" ht="25" customHeight="1" spans="1:13">
      <c r="A33" s="78" t="s">
        <v>377</v>
      </c>
      <c r="B33" s="79">
        <f>B5+B12+B15+B26+B28+B27</f>
        <v>177052</v>
      </c>
      <c r="C33" s="79">
        <f>C5+C12+C15+C26+C28</f>
        <v>0</v>
      </c>
      <c r="D33" s="79">
        <f>D5+D12+D15+D26+D28</f>
        <v>193257</v>
      </c>
      <c r="E33" s="79">
        <f>E5+E12+E15+E26+E27+E28</f>
        <v>293013</v>
      </c>
      <c r="F33" s="80">
        <f>(E33-B33)/B33*100</f>
        <v>65.4954476650927</v>
      </c>
      <c r="G33" s="81" t="s">
        <v>378</v>
      </c>
      <c r="H33" s="82">
        <f>H5+H29+H30+H31+H32</f>
        <v>177052</v>
      </c>
      <c r="I33" s="82">
        <f>I5+I29+I30+I31+I32</f>
        <v>0</v>
      </c>
      <c r="J33" s="82">
        <f>J5+J29+J30+J31+J32</f>
        <v>193257</v>
      </c>
      <c r="K33" s="82">
        <f>K5+K29+K30+K31+K32</f>
        <v>193257</v>
      </c>
      <c r="L33" s="82">
        <f>L5+L29+L30+L31+L32</f>
        <v>293013</v>
      </c>
      <c r="M33" s="80">
        <f t="shared" si="0"/>
        <v>65.4954476650927</v>
      </c>
    </row>
    <row r="34" s="65" customFormat="1" ht="25" customHeight="1" spans="1:13">
      <c r="A34" s="78" t="s">
        <v>379</v>
      </c>
      <c r="B34" s="79">
        <f>B33-B26-B28</f>
        <v>26161</v>
      </c>
      <c r="C34" s="79">
        <f>C33-C26-C28</f>
        <v>0</v>
      </c>
      <c r="D34" s="79">
        <f>D33-D26-D28</f>
        <v>43790</v>
      </c>
      <c r="E34" s="79">
        <f>E33-E26-E28</f>
        <v>31999</v>
      </c>
      <c r="F34" s="80">
        <f>(E34-B34)/B34*100</f>
        <v>22.3156607163335</v>
      </c>
      <c r="G34" s="81" t="s">
        <v>380</v>
      </c>
      <c r="H34" s="82">
        <f>H5+H29+H30+H31</f>
        <v>137978</v>
      </c>
      <c r="I34" s="82">
        <f>I5+I29+I30+I31</f>
        <v>0</v>
      </c>
      <c r="J34" s="82">
        <f>J5+J29+J30+J31</f>
        <v>65891</v>
      </c>
      <c r="K34" s="82">
        <f>K5+K29+K30+K31</f>
        <v>193257</v>
      </c>
      <c r="L34" s="82">
        <f>L5+L29+L30+L31</f>
        <v>244029</v>
      </c>
      <c r="M34" s="80">
        <f t="shared" si="0"/>
        <v>76.8608038962733</v>
      </c>
    </row>
    <row r="35" spans="7:13">
      <c r="G35" s="101"/>
      <c r="H35" s="101"/>
      <c r="I35" s="101"/>
      <c r="J35" s="101"/>
      <c r="K35" s="101"/>
      <c r="L35" s="101"/>
      <c r="M35" s="101"/>
    </row>
    <row r="36" spans="1:13">
      <c r="A36" s="102"/>
      <c r="G36" s="103"/>
      <c r="H36" s="103"/>
      <c r="I36" s="103"/>
      <c r="J36" s="103"/>
      <c r="K36" s="103"/>
      <c r="L36" s="103"/>
      <c r="M36" s="103"/>
    </row>
    <row r="37" spans="1:1">
      <c r="A37" s="104"/>
    </row>
  </sheetData>
  <mergeCells count="2">
    <mergeCell ref="A2:M2"/>
    <mergeCell ref="I3:M3"/>
  </mergeCells>
  <printOptions horizontalCentered="1"/>
  <pageMargins left="0.236111111111111" right="0.156944444444444" top="0.275" bottom="0.196527777777778" header="0.236111111111111" footer="0.236111111111111"/>
  <pageSetup paperSize="9" scale="90" firstPageNumber="22" orientation="landscape" blackAndWhite="1" useFirstPageNumber="1" horizontalDpi="600"/>
  <headerFooter alignWithMargins="0">
    <oddFooter>&amp;C—&amp;"仿宋_GB2312"&amp;P&amp;"宋体"—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showZeros="0" zoomScale="110" zoomScaleNormal="110" workbookViewId="0">
      <pane xSplit="1" ySplit="5" topLeftCell="B7" activePane="bottomRight" state="frozen"/>
      <selection/>
      <selection pane="topRight"/>
      <selection pane="bottomLeft"/>
      <selection pane="bottomRight" activeCell="F40" sqref="F40"/>
    </sheetView>
  </sheetViews>
  <sheetFormatPr defaultColWidth="9" defaultRowHeight="14.25"/>
  <cols>
    <col min="1" max="1" width="28.25" style="3" customWidth="1"/>
    <col min="2" max="2" width="11.5" style="30" customWidth="1"/>
    <col min="3" max="3" width="9.5" style="30" customWidth="1"/>
    <col min="4" max="4" width="11.625" style="30" customWidth="1"/>
    <col min="5" max="5" width="10.3166666666667" style="30" customWidth="1"/>
    <col min="6" max="6" width="8.125" style="3" customWidth="1"/>
    <col min="7" max="7" width="9.375" style="3" customWidth="1"/>
    <col min="8" max="8" width="8.75" style="30" customWidth="1"/>
    <col min="9" max="9" width="11.625" style="30" customWidth="1"/>
    <col min="10" max="10" width="10.375" style="30" customWidth="1"/>
    <col min="11" max="11" width="11.625" style="30" customWidth="1"/>
    <col min="12" max="12" width="9.125" style="30" customWidth="1"/>
    <col min="13" max="13" width="9.375" style="3" customWidth="1"/>
    <col min="14" max="14" width="11.0833333333333" style="3" customWidth="1"/>
    <col min="15" max="16384" width="9" style="3"/>
  </cols>
  <sheetData>
    <row r="1" ht="20.25" spans="1:14">
      <c r="A1" s="31" t="s">
        <v>381</v>
      </c>
      <c r="B1" s="32"/>
      <c r="C1" s="32"/>
      <c r="D1" s="32"/>
      <c r="E1" s="32"/>
      <c r="F1" s="31"/>
      <c r="G1" s="31"/>
      <c r="H1" s="32"/>
      <c r="I1" s="32"/>
      <c r="J1" s="32"/>
      <c r="K1" s="32"/>
      <c r="L1" s="32"/>
      <c r="M1" s="31"/>
      <c r="N1" s="31"/>
    </row>
    <row r="2" spans="1:13">
      <c r="A2" s="33"/>
      <c r="B2" s="34"/>
      <c r="C2" s="34"/>
      <c r="D2" s="34"/>
      <c r="E2" s="34"/>
      <c r="F2" s="33"/>
      <c r="M2" s="33" t="s">
        <v>1</v>
      </c>
    </row>
    <row r="3" s="26" customFormat="1" ht="30" customHeight="1" spans="1:14">
      <c r="A3" s="35" t="s">
        <v>382</v>
      </c>
      <c r="B3" s="36" t="s">
        <v>383</v>
      </c>
      <c r="C3" s="37" t="s">
        <v>384</v>
      </c>
      <c r="D3" s="38"/>
      <c r="E3" s="38"/>
      <c r="F3" s="39"/>
      <c r="G3" s="39"/>
      <c r="H3" s="36" t="s">
        <v>385</v>
      </c>
      <c r="I3" s="37" t="s">
        <v>386</v>
      </c>
      <c r="J3" s="38"/>
      <c r="K3" s="38"/>
      <c r="L3" s="38"/>
      <c r="M3" s="39"/>
      <c r="N3" s="39"/>
    </row>
    <row r="4" s="26" customFormat="1" ht="30" customHeight="1" spans="1:14">
      <c r="A4" s="40"/>
      <c r="B4" s="36"/>
      <c r="C4" s="36" t="s">
        <v>387</v>
      </c>
      <c r="D4" s="41" t="s">
        <v>388</v>
      </c>
      <c r="E4" s="41" t="s">
        <v>389</v>
      </c>
      <c r="F4" s="42" t="s">
        <v>390</v>
      </c>
      <c r="G4" s="42" t="s">
        <v>391</v>
      </c>
      <c r="H4" s="36"/>
      <c r="I4" s="61" t="s">
        <v>392</v>
      </c>
      <c r="J4" s="36" t="s">
        <v>387</v>
      </c>
      <c r="K4" s="41" t="s">
        <v>388</v>
      </c>
      <c r="L4" s="41" t="s">
        <v>389</v>
      </c>
      <c r="M4" s="42" t="s">
        <v>390</v>
      </c>
      <c r="N4" s="42" t="s">
        <v>391</v>
      </c>
    </row>
    <row r="5" s="26" customFormat="1" ht="30" customHeight="1" spans="1:14">
      <c r="A5" s="40"/>
      <c r="B5" s="36"/>
      <c r="C5" s="36"/>
      <c r="D5" s="38"/>
      <c r="E5" s="38"/>
      <c r="F5" s="43"/>
      <c r="G5" s="43"/>
      <c r="H5" s="36"/>
      <c r="I5" s="36"/>
      <c r="J5" s="36"/>
      <c r="K5" s="38"/>
      <c r="L5" s="38"/>
      <c r="M5" s="43"/>
      <c r="N5" s="43"/>
    </row>
    <row r="6" s="27" customFormat="1" ht="30" customHeight="1" spans="1:14">
      <c r="A6" s="44" t="s">
        <v>393</v>
      </c>
      <c r="B6" s="45">
        <v>317</v>
      </c>
      <c r="C6" s="45">
        <v>128</v>
      </c>
      <c r="D6" s="45">
        <v>164</v>
      </c>
      <c r="E6" s="45">
        <v>164</v>
      </c>
      <c r="F6" s="46">
        <v>100</v>
      </c>
      <c r="G6" s="47">
        <f>(E6-B6)/B6*100</f>
        <v>-48.2649842271293</v>
      </c>
      <c r="H6" s="45">
        <v>0</v>
      </c>
      <c r="I6" s="45">
        <v>0</v>
      </c>
      <c r="J6" s="45">
        <v>128</v>
      </c>
      <c r="K6" s="45">
        <v>0</v>
      </c>
      <c r="L6" s="45">
        <v>0</v>
      </c>
      <c r="M6" s="58">
        <v>0</v>
      </c>
      <c r="N6" s="58">
        <v>0</v>
      </c>
    </row>
    <row r="7" ht="30" customHeight="1" spans="1:14">
      <c r="A7" s="48" t="s">
        <v>394</v>
      </c>
      <c r="B7" s="49">
        <v>83</v>
      </c>
      <c r="C7" s="50">
        <v>1285</v>
      </c>
      <c r="D7" s="51">
        <v>129</v>
      </c>
      <c r="E7" s="51">
        <v>129</v>
      </c>
      <c r="F7" s="52">
        <v>100</v>
      </c>
      <c r="G7" s="47">
        <f t="shared" ref="G7:G22" si="0">(E7-B7)/B7*100</f>
        <v>55.421686746988</v>
      </c>
      <c r="H7" s="53"/>
      <c r="I7" s="57"/>
      <c r="J7" s="49">
        <v>1285</v>
      </c>
      <c r="K7" s="51"/>
      <c r="L7" s="51"/>
      <c r="M7" s="52"/>
      <c r="N7" s="62"/>
    </row>
    <row r="8" ht="30" customHeight="1" spans="1:14">
      <c r="A8" s="48" t="s">
        <v>395</v>
      </c>
      <c r="B8" s="51">
        <v>0</v>
      </c>
      <c r="C8" s="49">
        <v>-16</v>
      </c>
      <c r="D8" s="51" t="s">
        <v>27</v>
      </c>
      <c r="E8" s="51" t="s">
        <v>27</v>
      </c>
      <c r="F8" s="52" t="s">
        <v>27</v>
      </c>
      <c r="G8" s="47"/>
      <c r="H8" s="51"/>
      <c r="I8" s="57"/>
      <c r="J8" s="57">
        <v>-16</v>
      </c>
      <c r="K8" s="57"/>
      <c r="L8" s="57"/>
      <c r="M8" s="52"/>
      <c r="N8" s="62"/>
    </row>
    <row r="9" ht="30" customHeight="1" spans="1:14">
      <c r="A9" s="54" t="s">
        <v>396</v>
      </c>
      <c r="B9" s="51">
        <v>205</v>
      </c>
      <c r="C9" s="55">
        <v>-1075</v>
      </c>
      <c r="D9" s="51">
        <v>0</v>
      </c>
      <c r="E9" s="51">
        <v>0</v>
      </c>
      <c r="F9" s="52"/>
      <c r="G9" s="47">
        <f t="shared" si="0"/>
        <v>-100</v>
      </c>
      <c r="H9" s="56"/>
      <c r="I9" s="56"/>
      <c r="J9" s="56">
        <v>-1075</v>
      </c>
      <c r="K9" s="56"/>
      <c r="L9" s="56"/>
      <c r="M9" s="52"/>
      <c r="N9" s="62"/>
    </row>
    <row r="10" ht="30" customHeight="1" spans="1:14">
      <c r="A10" s="48" t="s">
        <v>397</v>
      </c>
      <c r="B10" s="51">
        <v>30</v>
      </c>
      <c r="C10" s="51">
        <v>352</v>
      </c>
      <c r="D10" s="51">
        <v>35</v>
      </c>
      <c r="E10" s="51">
        <v>35</v>
      </c>
      <c r="F10" s="52">
        <v>100</v>
      </c>
      <c r="G10" s="47">
        <f t="shared" si="0"/>
        <v>16.6666666666667</v>
      </c>
      <c r="H10" s="56"/>
      <c r="I10" s="56"/>
      <c r="J10" s="56">
        <v>352</v>
      </c>
      <c r="K10" s="56"/>
      <c r="L10" s="56"/>
      <c r="M10" s="52"/>
      <c r="N10" s="62"/>
    </row>
    <row r="11" ht="30" customHeight="1" spans="1:14">
      <c r="A11" s="54" t="s">
        <v>398</v>
      </c>
      <c r="B11" s="51"/>
      <c r="C11" s="51">
        <v>4</v>
      </c>
      <c r="D11" s="51"/>
      <c r="E11" s="51"/>
      <c r="F11" s="46"/>
      <c r="G11" s="47"/>
      <c r="H11" s="56"/>
      <c r="I11" s="56"/>
      <c r="J11" s="56">
        <v>4</v>
      </c>
      <c r="K11" s="56"/>
      <c r="L11" s="56"/>
      <c r="M11" s="52"/>
      <c r="N11" s="62"/>
    </row>
    <row r="12" ht="30" customHeight="1" spans="1:14">
      <c r="A12" s="54" t="s">
        <v>399</v>
      </c>
      <c r="B12" s="51"/>
      <c r="C12" s="51">
        <v>-15</v>
      </c>
      <c r="D12" s="51"/>
      <c r="E12" s="51"/>
      <c r="F12" s="46"/>
      <c r="G12" s="47"/>
      <c r="H12" s="56"/>
      <c r="I12" s="56"/>
      <c r="J12" s="56">
        <v>-15</v>
      </c>
      <c r="K12" s="56"/>
      <c r="L12" s="56"/>
      <c r="M12" s="52"/>
      <c r="N12" s="62"/>
    </row>
    <row r="13" ht="30" customHeight="1" spans="1:14">
      <c r="A13" s="54" t="s">
        <v>400</v>
      </c>
      <c r="B13" s="51"/>
      <c r="C13" s="51">
        <v>-26</v>
      </c>
      <c r="D13" s="51"/>
      <c r="E13" s="51"/>
      <c r="F13" s="46"/>
      <c r="G13" s="47"/>
      <c r="H13" s="56"/>
      <c r="I13" s="56"/>
      <c r="J13" s="51">
        <v>-26</v>
      </c>
      <c r="K13" s="56"/>
      <c r="L13" s="56"/>
      <c r="M13" s="52"/>
      <c r="N13" s="62"/>
    </row>
    <row r="14" ht="30" customHeight="1" spans="1:14">
      <c r="A14" s="54" t="s">
        <v>401</v>
      </c>
      <c r="B14" s="51"/>
      <c r="C14" s="51">
        <v>-4</v>
      </c>
      <c r="D14" s="51"/>
      <c r="E14" s="51"/>
      <c r="F14" s="46"/>
      <c r="G14" s="47"/>
      <c r="H14" s="56"/>
      <c r="I14" s="56"/>
      <c r="J14" s="51">
        <v>-4</v>
      </c>
      <c r="K14" s="56"/>
      <c r="L14" s="56"/>
      <c r="M14" s="52"/>
      <c r="N14" s="62"/>
    </row>
    <row r="15" ht="30" customHeight="1" spans="1:14">
      <c r="A15" s="54" t="s">
        <v>402</v>
      </c>
      <c r="B15" s="51"/>
      <c r="C15" s="51">
        <v>-141</v>
      </c>
      <c r="D15" s="51"/>
      <c r="E15" s="51"/>
      <c r="F15" s="46"/>
      <c r="G15" s="47"/>
      <c r="H15" s="56"/>
      <c r="I15" s="56"/>
      <c r="J15" s="51">
        <v>-141</v>
      </c>
      <c r="K15" s="56"/>
      <c r="L15" s="56"/>
      <c r="M15" s="52"/>
      <c r="N15" s="62"/>
    </row>
    <row r="16" s="28" customFormat="1" ht="30" customHeight="1" spans="1:14">
      <c r="A16" s="54" t="s">
        <v>403</v>
      </c>
      <c r="B16" s="51"/>
      <c r="C16" s="51">
        <v>-236</v>
      </c>
      <c r="D16" s="51"/>
      <c r="E16" s="51"/>
      <c r="F16" s="46"/>
      <c r="G16" s="47"/>
      <c r="H16" s="56"/>
      <c r="I16" s="56"/>
      <c r="J16" s="51">
        <v>-236</v>
      </c>
      <c r="K16" s="56"/>
      <c r="L16" s="56"/>
      <c r="M16" s="52"/>
      <c r="N16" s="54"/>
    </row>
    <row r="17" s="28" customFormat="1" ht="30" customHeight="1" spans="1:14">
      <c r="A17" s="44" t="s">
        <v>404</v>
      </c>
      <c r="B17" s="45">
        <v>12</v>
      </c>
      <c r="C17" s="45">
        <v>0</v>
      </c>
      <c r="D17" s="45">
        <v>13</v>
      </c>
      <c r="E17" s="45">
        <v>13</v>
      </c>
      <c r="F17" s="46">
        <v>100</v>
      </c>
      <c r="G17" s="47">
        <f t="shared" si="0"/>
        <v>8.33333333333333</v>
      </c>
      <c r="H17" s="45">
        <v>12</v>
      </c>
      <c r="I17" s="45">
        <v>12</v>
      </c>
      <c r="J17" s="45">
        <v>0</v>
      </c>
      <c r="K17" s="45">
        <v>13</v>
      </c>
      <c r="L17" s="45">
        <v>13</v>
      </c>
      <c r="M17" s="46">
        <f t="shared" ref="M17:M22" si="1">L17/K17*100</f>
        <v>100</v>
      </c>
      <c r="N17" s="47">
        <f t="shared" ref="N17:N22" si="2">(L17-H17)/H17*100</f>
        <v>8.33333333333333</v>
      </c>
    </row>
    <row r="18" s="28" customFormat="1" ht="30" customHeight="1" spans="1:14">
      <c r="A18" s="44" t="s">
        <v>405</v>
      </c>
      <c r="B18" s="45">
        <v>50</v>
      </c>
      <c r="C18" s="45">
        <v>0</v>
      </c>
      <c r="D18" s="45">
        <v>62</v>
      </c>
      <c r="E18" s="45">
        <v>62</v>
      </c>
      <c r="F18" s="46">
        <v>100</v>
      </c>
      <c r="G18" s="47">
        <f t="shared" si="0"/>
        <v>24</v>
      </c>
      <c r="H18" s="45">
        <v>50</v>
      </c>
      <c r="I18" s="45">
        <v>49</v>
      </c>
      <c r="J18" s="45">
        <v>0</v>
      </c>
      <c r="K18" s="45">
        <v>62</v>
      </c>
      <c r="L18" s="45">
        <v>62</v>
      </c>
      <c r="M18" s="46">
        <f t="shared" si="1"/>
        <v>100</v>
      </c>
      <c r="N18" s="47">
        <f t="shared" si="2"/>
        <v>24</v>
      </c>
    </row>
    <row r="19" ht="30" customHeight="1" spans="1:14">
      <c r="A19" s="48" t="s">
        <v>406</v>
      </c>
      <c r="B19" s="51">
        <v>5</v>
      </c>
      <c r="C19" s="55"/>
      <c r="D19" s="57">
        <v>5</v>
      </c>
      <c r="E19" s="57">
        <v>5</v>
      </c>
      <c r="F19" s="52">
        <v>100</v>
      </c>
      <c r="G19" s="47">
        <f t="shared" si="0"/>
        <v>0</v>
      </c>
      <c r="H19" s="57">
        <v>5</v>
      </c>
      <c r="I19" s="57">
        <v>4</v>
      </c>
      <c r="J19" s="53"/>
      <c r="K19" s="57">
        <v>5</v>
      </c>
      <c r="L19" s="57">
        <v>5</v>
      </c>
      <c r="M19" s="46">
        <f t="shared" si="1"/>
        <v>100</v>
      </c>
      <c r="N19" s="47">
        <f t="shared" si="2"/>
        <v>0</v>
      </c>
    </row>
    <row r="20" ht="30" customHeight="1" spans="1:14">
      <c r="A20" s="48" t="s">
        <v>407</v>
      </c>
      <c r="B20" s="51">
        <v>45</v>
      </c>
      <c r="C20" s="55"/>
      <c r="D20" s="57">
        <v>57</v>
      </c>
      <c r="E20" s="57">
        <v>57</v>
      </c>
      <c r="F20" s="52">
        <v>100</v>
      </c>
      <c r="G20" s="47">
        <f t="shared" si="0"/>
        <v>26.6666666666667</v>
      </c>
      <c r="H20" s="57">
        <v>45</v>
      </c>
      <c r="I20" s="57">
        <v>45</v>
      </c>
      <c r="J20" s="55"/>
      <c r="K20" s="57">
        <v>57</v>
      </c>
      <c r="L20" s="57">
        <v>57</v>
      </c>
      <c r="M20" s="46">
        <f t="shared" si="1"/>
        <v>100</v>
      </c>
      <c r="N20" s="47">
        <f t="shared" si="2"/>
        <v>26.6666666666667</v>
      </c>
    </row>
    <row r="21" s="28" customFormat="1" ht="30" customHeight="1" spans="1:14">
      <c r="A21" s="44" t="s">
        <v>408</v>
      </c>
      <c r="B21" s="45">
        <v>0</v>
      </c>
      <c r="C21" s="45">
        <v>0</v>
      </c>
      <c r="D21" s="45">
        <v>0</v>
      </c>
      <c r="E21" s="45">
        <v>0</v>
      </c>
      <c r="F21" s="58">
        <v>0</v>
      </c>
      <c r="G21" s="47"/>
      <c r="H21" s="53">
        <v>317</v>
      </c>
      <c r="I21" s="53">
        <v>128</v>
      </c>
      <c r="J21" s="53">
        <v>0</v>
      </c>
      <c r="K21" s="53">
        <v>164</v>
      </c>
      <c r="L21" s="53">
        <v>164</v>
      </c>
      <c r="M21" s="46">
        <f t="shared" si="1"/>
        <v>100</v>
      </c>
      <c r="N21" s="47">
        <f t="shared" si="2"/>
        <v>-48.2649842271293</v>
      </c>
    </row>
    <row r="22" s="29" customFormat="1" ht="30" customHeight="1" spans="1:14">
      <c r="A22" s="59" t="s">
        <v>409</v>
      </c>
      <c r="B22" s="60">
        <v>379.15</v>
      </c>
      <c r="C22" s="60">
        <v>128</v>
      </c>
      <c r="D22" s="60">
        <v>239</v>
      </c>
      <c r="E22" s="60">
        <v>239</v>
      </c>
      <c r="F22" s="46">
        <v>100</v>
      </c>
      <c r="G22" s="47">
        <f t="shared" si="0"/>
        <v>-36.9642621653699</v>
      </c>
      <c r="H22" s="60">
        <v>379</v>
      </c>
      <c r="I22" s="60">
        <v>189</v>
      </c>
      <c r="J22" s="60">
        <v>128</v>
      </c>
      <c r="K22" s="60">
        <v>239</v>
      </c>
      <c r="L22" s="60">
        <v>239</v>
      </c>
      <c r="M22" s="46">
        <f t="shared" si="1"/>
        <v>100</v>
      </c>
      <c r="N22" s="47">
        <f t="shared" si="2"/>
        <v>-36.9393139841689</v>
      </c>
    </row>
  </sheetData>
  <mergeCells count="17">
    <mergeCell ref="A1:N1"/>
    <mergeCell ref="C3:G3"/>
    <mergeCell ref="I3:N3"/>
    <mergeCell ref="A3:A5"/>
    <mergeCell ref="B3:B5"/>
    <mergeCell ref="C4:C5"/>
    <mergeCell ref="D4:D5"/>
    <mergeCell ref="E4:E5"/>
    <mergeCell ref="F4:F5"/>
    <mergeCell ref="G4:G5"/>
    <mergeCell ref="H3:H5"/>
    <mergeCell ref="I4:I5"/>
    <mergeCell ref="J4:J5"/>
    <mergeCell ref="K4:K5"/>
    <mergeCell ref="L4:L5"/>
    <mergeCell ref="M4:M5"/>
    <mergeCell ref="N4:N5"/>
  </mergeCells>
  <printOptions horizontalCentered="1"/>
  <pageMargins left="0.118055555555556" right="0.118055555555556" top="0.354166666666667" bottom="0.156944444444444" header="0.314583333333333" footer="0.156944444444444"/>
  <pageSetup paperSize="9" scale="83" firstPageNumber="24" fitToHeight="0" orientation="landscape" useFirstPageNumber="1" horizontalDpi="600"/>
  <headerFooter>
    <oddFooter>&amp;C—&amp;"仿宋_GB2312"&amp;P&amp;"宋体"—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9"/>
  <sheetViews>
    <sheetView showZeros="0" tabSelected="1" zoomScale="130" zoomScaleNormal="130" workbookViewId="0">
      <pane xSplit="1" ySplit="5" topLeftCell="B10" activePane="bottomRight" state="frozen"/>
      <selection/>
      <selection pane="topRight"/>
      <selection pane="bottomLeft"/>
      <selection pane="bottomRight" activeCell="F40" sqref="F40"/>
    </sheetView>
  </sheetViews>
  <sheetFormatPr defaultColWidth="9" defaultRowHeight="14.25"/>
  <cols>
    <col min="1" max="1" width="22.625" customWidth="1"/>
    <col min="2" max="4" width="8.625" style="3" customWidth="1"/>
    <col min="5" max="9" width="8.625" style="3" hidden="1" customWidth="1"/>
    <col min="10" max="10" width="7.625" style="3" customWidth="1"/>
    <col min="11" max="11" width="8" style="3" customWidth="1"/>
    <col min="12" max="12" width="8.125" style="3" customWidth="1"/>
    <col min="13" max="13" width="8.625" style="3" customWidth="1"/>
    <col min="14" max="14" width="8.625" style="3" hidden="1" customWidth="1"/>
    <col min="15" max="16" width="8.625" style="3" customWidth="1"/>
    <col min="17" max="21" width="8.625" style="3" hidden="1" customWidth="1"/>
    <col min="22" max="22" width="8.625" style="3" customWidth="1"/>
    <col min="23" max="23" width="8.625" style="3" hidden="1" customWidth="1"/>
    <col min="24" max="24" width="8.625" style="3" customWidth="1"/>
    <col min="25" max="25" width="8.94166666666667" style="3" customWidth="1"/>
    <col min="26" max="29" width="6.625" hidden="1" customWidth="1"/>
    <col min="30" max="30" width="6.725" hidden="1" customWidth="1"/>
  </cols>
  <sheetData>
    <row r="1" ht="30" customHeight="1" spans="1:30">
      <c r="A1" s="4" t="s">
        <v>410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16" t="s">
        <v>1</v>
      </c>
      <c r="Y3" s="20"/>
      <c r="Z3" s="5"/>
      <c r="AA3" s="5"/>
      <c r="AB3" s="5"/>
      <c r="AC3" s="5"/>
      <c r="AD3" s="5"/>
    </row>
    <row r="4" ht="24.75" customHeight="1" spans="1:30">
      <c r="A4" s="6" t="s">
        <v>411</v>
      </c>
      <c r="B4" s="6" t="s">
        <v>412</v>
      </c>
      <c r="C4" s="6"/>
      <c r="D4" s="6"/>
      <c r="E4" s="6"/>
      <c r="F4" s="6"/>
      <c r="G4" s="6"/>
      <c r="H4" s="6"/>
      <c r="I4" s="6"/>
      <c r="J4" s="6" t="s">
        <v>413</v>
      </c>
      <c r="K4" s="6"/>
      <c r="L4" s="6"/>
      <c r="M4" s="6" t="s">
        <v>414</v>
      </c>
      <c r="N4" s="6"/>
      <c r="O4" s="6"/>
      <c r="P4" s="6"/>
      <c r="Q4" s="6"/>
      <c r="R4" s="6"/>
      <c r="S4" s="6"/>
      <c r="T4" s="6"/>
      <c r="U4" s="6"/>
      <c r="V4" s="17" t="s">
        <v>415</v>
      </c>
      <c r="W4" s="17"/>
      <c r="X4" s="17"/>
      <c r="Y4" s="17"/>
      <c r="Z4" s="21"/>
      <c r="AA4" s="22"/>
      <c r="AB4" s="22"/>
      <c r="AC4" s="22"/>
      <c r="AD4" s="22"/>
    </row>
    <row r="5" ht="90" customHeight="1" spans="1:30">
      <c r="A5" s="6"/>
      <c r="B5" s="6" t="s">
        <v>416</v>
      </c>
      <c r="C5" s="7" t="s">
        <v>417</v>
      </c>
      <c r="D5" s="7" t="s">
        <v>418</v>
      </c>
      <c r="E5" s="7" t="s">
        <v>419</v>
      </c>
      <c r="F5" s="7" t="s">
        <v>420</v>
      </c>
      <c r="G5" s="7" t="s">
        <v>421</v>
      </c>
      <c r="H5" s="7" t="s">
        <v>422</v>
      </c>
      <c r="I5" s="7" t="s">
        <v>423</v>
      </c>
      <c r="J5" s="6" t="s">
        <v>416</v>
      </c>
      <c r="K5" s="7" t="s">
        <v>417</v>
      </c>
      <c r="L5" s="7" t="s">
        <v>418</v>
      </c>
      <c r="M5" s="6" t="s">
        <v>416</v>
      </c>
      <c r="N5" s="7" t="s">
        <v>424</v>
      </c>
      <c r="O5" s="7" t="s">
        <v>417</v>
      </c>
      <c r="P5" s="7" t="s">
        <v>418</v>
      </c>
      <c r="Q5" s="7" t="s">
        <v>419</v>
      </c>
      <c r="R5" s="7" t="s">
        <v>420</v>
      </c>
      <c r="S5" s="7" t="s">
        <v>421</v>
      </c>
      <c r="T5" s="7" t="s">
        <v>422</v>
      </c>
      <c r="U5" s="7" t="s">
        <v>423</v>
      </c>
      <c r="V5" s="6" t="s">
        <v>416</v>
      </c>
      <c r="W5" s="7" t="s">
        <v>424</v>
      </c>
      <c r="X5" s="7" t="s">
        <v>417</v>
      </c>
      <c r="Y5" s="7" t="s">
        <v>418</v>
      </c>
      <c r="Z5" s="23" t="s">
        <v>419</v>
      </c>
      <c r="AA5" s="7" t="s">
        <v>420</v>
      </c>
      <c r="AB5" s="7" t="s">
        <v>421</v>
      </c>
      <c r="AC5" s="7" t="s">
        <v>422</v>
      </c>
      <c r="AD5" s="7" t="s">
        <v>423</v>
      </c>
    </row>
    <row r="6" s="1" customFormat="1" ht="25" customHeight="1" spans="1:30">
      <c r="A6" s="8" t="s">
        <v>425</v>
      </c>
      <c r="B6" s="9">
        <f>SUM(B7:B12)</f>
        <v>40511</v>
      </c>
      <c r="C6" s="9">
        <f>SUM(C7:C12)</f>
        <v>14580</v>
      </c>
      <c r="D6" s="9">
        <f>SUM(D7:D12)</f>
        <v>25931</v>
      </c>
      <c r="E6" s="9">
        <f>SUM(E7:E12)</f>
        <v>25931</v>
      </c>
      <c r="F6" s="9">
        <v>36664</v>
      </c>
      <c r="G6" s="9">
        <v>36664</v>
      </c>
      <c r="H6" s="9">
        <v>36664</v>
      </c>
      <c r="I6" s="9">
        <v>36664</v>
      </c>
      <c r="J6" s="9">
        <f t="shared" ref="J6:J19" si="0">K6+L6</f>
        <v>54873</v>
      </c>
      <c r="K6" s="9">
        <f t="shared" ref="K6:P6" si="1">SUM(K7:K12)</f>
        <v>24489</v>
      </c>
      <c r="L6" s="9">
        <f t="shared" si="1"/>
        <v>30384</v>
      </c>
      <c r="M6" s="9">
        <f t="shared" ref="M6:M19" si="2">O6+P6</f>
        <v>59555</v>
      </c>
      <c r="N6" s="9"/>
      <c r="O6" s="9">
        <f t="shared" si="1"/>
        <v>30144</v>
      </c>
      <c r="P6" s="9">
        <f t="shared" si="1"/>
        <v>29411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18">
        <f t="shared" ref="V6:V19" si="3">(M6-B6)/B6*100</f>
        <v>47.00945422231</v>
      </c>
      <c r="W6" s="18"/>
      <c r="X6" s="18">
        <f t="shared" ref="X6:X19" si="4">(O6-C6)/C6*100</f>
        <v>106.748971193416</v>
      </c>
      <c r="Y6" s="18">
        <f t="shared" ref="Y6:Y9" si="5">(P6-D6)/D6*100</f>
        <v>13.4202306120088</v>
      </c>
      <c r="Z6" s="24"/>
      <c r="AA6" s="18"/>
      <c r="AB6" s="18"/>
      <c r="AC6" s="18"/>
      <c r="AD6" s="18"/>
    </row>
    <row r="7" s="2" customFormat="1" ht="25" customHeight="1" spans="1:30">
      <c r="A7" s="10" t="s">
        <v>426</v>
      </c>
      <c r="B7" s="11">
        <f t="shared" ref="B7:B12" si="6">C7+D7</f>
        <v>22757</v>
      </c>
      <c r="C7" s="11">
        <v>6126</v>
      </c>
      <c r="D7" s="12">
        <v>16631</v>
      </c>
      <c r="E7" s="12">
        <v>16631</v>
      </c>
      <c r="F7" s="11">
        <v>0</v>
      </c>
      <c r="G7" s="11">
        <v>0</v>
      </c>
      <c r="H7" s="11">
        <v>0</v>
      </c>
      <c r="I7" s="11">
        <v>0</v>
      </c>
      <c r="J7" s="9">
        <f t="shared" si="0"/>
        <v>24410</v>
      </c>
      <c r="K7" s="11">
        <v>8810</v>
      </c>
      <c r="L7" s="11">
        <v>15600</v>
      </c>
      <c r="M7" s="11">
        <f t="shared" si="2"/>
        <v>29396</v>
      </c>
      <c r="N7" s="11"/>
      <c r="O7" s="12">
        <f>11014+2557</f>
        <v>13571</v>
      </c>
      <c r="P7" s="12">
        <v>15825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9">
        <f t="shared" si="3"/>
        <v>29.1734411389902</v>
      </c>
      <c r="W7" s="19"/>
      <c r="X7" s="19">
        <f t="shared" si="4"/>
        <v>121.531178583088</v>
      </c>
      <c r="Y7" s="19">
        <f t="shared" si="5"/>
        <v>-4.8463712344417</v>
      </c>
      <c r="Z7" s="25"/>
      <c r="AA7" s="19"/>
      <c r="AB7" s="19"/>
      <c r="AC7" s="19"/>
      <c r="AD7" s="19"/>
    </row>
    <row r="8" s="2" customFormat="1" ht="25" customHeight="1" spans="1:30">
      <c r="A8" s="10" t="s">
        <v>427</v>
      </c>
      <c r="B8" s="11">
        <f t="shared" si="6"/>
        <v>142</v>
      </c>
      <c r="C8" s="11">
        <v>127</v>
      </c>
      <c r="D8" s="12">
        <v>15</v>
      </c>
      <c r="E8" s="12">
        <v>15</v>
      </c>
      <c r="F8" s="11">
        <v>0</v>
      </c>
      <c r="G8" s="11">
        <v>0</v>
      </c>
      <c r="H8" s="11">
        <v>0</v>
      </c>
      <c r="I8" s="11">
        <v>0</v>
      </c>
      <c r="J8" s="9">
        <f t="shared" si="0"/>
        <v>92</v>
      </c>
      <c r="K8" s="11">
        <v>80</v>
      </c>
      <c r="L8" s="11">
        <v>12</v>
      </c>
      <c r="M8" s="11">
        <f t="shared" si="2"/>
        <v>116</v>
      </c>
      <c r="N8" s="11"/>
      <c r="O8" s="12">
        <v>100</v>
      </c>
      <c r="P8" s="12">
        <v>16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9">
        <f t="shared" si="3"/>
        <v>-18.3098591549296</v>
      </c>
      <c r="W8" s="19"/>
      <c r="X8" s="19">
        <f t="shared" si="4"/>
        <v>-21.259842519685</v>
      </c>
      <c r="Y8" s="19">
        <f t="shared" si="5"/>
        <v>6.66666666666667</v>
      </c>
      <c r="Z8" s="25"/>
      <c r="AA8" s="19"/>
      <c r="AB8" s="19"/>
      <c r="AC8" s="19"/>
      <c r="AD8" s="19"/>
    </row>
    <row r="9" s="2" customFormat="1" ht="25" customHeight="1" spans="1:30">
      <c r="A9" s="10" t="s">
        <v>428</v>
      </c>
      <c r="B9" s="11">
        <f t="shared" si="6"/>
        <v>15420</v>
      </c>
      <c r="C9" s="11">
        <v>6260</v>
      </c>
      <c r="D9" s="12">
        <v>9160</v>
      </c>
      <c r="E9" s="12">
        <v>9160</v>
      </c>
      <c r="F9" s="11">
        <v>0</v>
      </c>
      <c r="G9" s="11">
        <v>0</v>
      </c>
      <c r="H9" s="11">
        <v>0</v>
      </c>
      <c r="I9" s="11">
        <v>0</v>
      </c>
      <c r="J9" s="9">
        <f t="shared" si="0"/>
        <v>27350</v>
      </c>
      <c r="K9" s="11">
        <v>12778</v>
      </c>
      <c r="L9" s="11">
        <v>14572</v>
      </c>
      <c r="M9" s="11">
        <f t="shared" si="2"/>
        <v>28229</v>
      </c>
      <c r="N9" s="11"/>
      <c r="O9" s="12">
        <v>14966</v>
      </c>
      <c r="P9" s="12">
        <v>13263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9">
        <f t="shared" si="3"/>
        <v>83.0674448767834</v>
      </c>
      <c r="W9" s="19"/>
      <c r="X9" s="19">
        <f t="shared" si="4"/>
        <v>139.073482428115</v>
      </c>
      <c r="Y9" s="19">
        <f t="shared" si="5"/>
        <v>44.792576419214</v>
      </c>
      <c r="Z9" s="25"/>
      <c r="AA9" s="19"/>
      <c r="AB9" s="19"/>
      <c r="AC9" s="19"/>
      <c r="AD9" s="19"/>
    </row>
    <row r="10" s="2" customFormat="1" ht="25" customHeight="1" spans="1:30">
      <c r="A10" s="10" t="s">
        <v>429</v>
      </c>
      <c r="B10" s="11">
        <f t="shared" si="6"/>
        <v>1228</v>
      </c>
      <c r="C10" s="11">
        <v>1228</v>
      </c>
      <c r="D10" s="12">
        <v>0</v>
      </c>
      <c r="E10" s="13">
        <v>0</v>
      </c>
      <c r="F10" s="11"/>
      <c r="G10" s="11"/>
      <c r="H10" s="11"/>
      <c r="I10" s="11"/>
      <c r="J10" s="9">
        <f t="shared" si="0"/>
        <v>704</v>
      </c>
      <c r="K10" s="11">
        <v>704</v>
      </c>
      <c r="L10" s="13">
        <v>0</v>
      </c>
      <c r="M10" s="11">
        <f t="shared" si="2"/>
        <v>1469</v>
      </c>
      <c r="N10" s="11"/>
      <c r="O10" s="12">
        <v>1469</v>
      </c>
      <c r="P10" s="13">
        <v>0</v>
      </c>
      <c r="Q10" s="11"/>
      <c r="R10" s="11"/>
      <c r="S10" s="11"/>
      <c r="T10" s="11"/>
      <c r="U10" s="11"/>
      <c r="V10" s="19">
        <f t="shared" si="3"/>
        <v>19.6254071661238</v>
      </c>
      <c r="W10" s="19"/>
      <c r="X10" s="19">
        <f t="shared" si="4"/>
        <v>19.6254071661238</v>
      </c>
      <c r="Y10" s="19" t="s">
        <v>27</v>
      </c>
      <c r="Z10" s="25"/>
      <c r="AA10" s="19"/>
      <c r="AB10" s="19"/>
      <c r="AC10" s="19"/>
      <c r="AD10" s="19"/>
    </row>
    <row r="11" s="2" customFormat="1" ht="25" customHeight="1" spans="1:30">
      <c r="A11" s="10" t="s">
        <v>430</v>
      </c>
      <c r="B11" s="11">
        <f t="shared" si="6"/>
        <v>831</v>
      </c>
      <c r="C11" s="11">
        <v>831</v>
      </c>
      <c r="D11" s="12">
        <v>0</v>
      </c>
      <c r="E11" s="13">
        <v>0</v>
      </c>
      <c r="F11" s="11">
        <v>0</v>
      </c>
      <c r="G11" s="11">
        <v>0</v>
      </c>
      <c r="H11" s="11">
        <v>0</v>
      </c>
      <c r="I11" s="11">
        <v>0</v>
      </c>
      <c r="J11" s="9">
        <f t="shared" si="0"/>
        <v>2103</v>
      </c>
      <c r="K11" s="11">
        <v>2103</v>
      </c>
      <c r="L11" s="13">
        <v>0</v>
      </c>
      <c r="M11" s="11">
        <f t="shared" si="2"/>
        <v>23</v>
      </c>
      <c r="N11" s="11"/>
      <c r="O11" s="12">
        <v>18</v>
      </c>
      <c r="P11" s="13">
        <v>5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9">
        <f t="shared" si="3"/>
        <v>-97.2322503008424</v>
      </c>
      <c r="W11" s="19"/>
      <c r="X11" s="19">
        <f t="shared" si="4"/>
        <v>-97.8339350180505</v>
      </c>
      <c r="Y11" s="19" t="str">
        <f>IFERROR((P11-D11)/D11*100,"0")</f>
        <v>0</v>
      </c>
      <c r="Z11" s="25"/>
      <c r="AA11" s="19"/>
      <c r="AB11" s="19"/>
      <c r="AC11" s="19"/>
      <c r="AD11" s="19"/>
    </row>
    <row r="12" s="2" customFormat="1" ht="25" customHeight="1" spans="1:30">
      <c r="A12" s="10" t="s">
        <v>431</v>
      </c>
      <c r="B12" s="11">
        <f t="shared" si="6"/>
        <v>133</v>
      </c>
      <c r="C12" s="11">
        <v>8</v>
      </c>
      <c r="D12" s="12">
        <v>125</v>
      </c>
      <c r="E12" s="12">
        <v>125</v>
      </c>
      <c r="F12" s="11">
        <v>0</v>
      </c>
      <c r="G12" s="11">
        <v>0</v>
      </c>
      <c r="H12" s="11">
        <v>0</v>
      </c>
      <c r="I12" s="11"/>
      <c r="J12" s="9">
        <f t="shared" si="0"/>
        <v>214</v>
      </c>
      <c r="K12" s="11">
        <v>14</v>
      </c>
      <c r="L12" s="11">
        <v>200</v>
      </c>
      <c r="M12" s="11">
        <f t="shared" si="2"/>
        <v>322</v>
      </c>
      <c r="N12" s="11"/>
      <c r="O12" s="12">
        <v>20</v>
      </c>
      <c r="P12" s="12">
        <v>302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9">
        <f t="shared" si="3"/>
        <v>142.105263157895</v>
      </c>
      <c r="W12" s="19"/>
      <c r="X12" s="19">
        <f t="shared" si="4"/>
        <v>150</v>
      </c>
      <c r="Y12" s="19">
        <f t="shared" ref="Y12:Y19" si="7">(P12-D12)/D12*100</f>
        <v>141.6</v>
      </c>
      <c r="Z12" s="25"/>
      <c r="AA12" s="19"/>
      <c r="AB12" s="19"/>
      <c r="AC12" s="19"/>
      <c r="AD12" s="19"/>
    </row>
    <row r="13" s="1" customFormat="1" ht="25" customHeight="1" spans="1:30">
      <c r="A13" s="8" t="s">
        <v>432</v>
      </c>
      <c r="B13" s="9">
        <f t="shared" ref="B13:I13" si="8">SUM(B14:B16)</f>
        <v>39732</v>
      </c>
      <c r="C13" s="9">
        <f t="shared" si="8"/>
        <v>12269</v>
      </c>
      <c r="D13" s="9">
        <f t="shared" si="8"/>
        <v>27463</v>
      </c>
      <c r="E13" s="9">
        <f t="shared" si="8"/>
        <v>27463</v>
      </c>
      <c r="F13" s="9">
        <f t="shared" si="8"/>
        <v>0</v>
      </c>
      <c r="G13" s="9">
        <f t="shared" si="8"/>
        <v>0</v>
      </c>
      <c r="H13" s="9">
        <f t="shared" si="8"/>
        <v>0</v>
      </c>
      <c r="I13" s="9">
        <f t="shared" si="8"/>
        <v>0</v>
      </c>
      <c r="J13" s="9">
        <f t="shared" si="0"/>
        <v>45123</v>
      </c>
      <c r="K13" s="9">
        <f t="shared" ref="K13:U13" si="9">SUM(K14:K16)</f>
        <v>14739</v>
      </c>
      <c r="L13" s="9">
        <f t="shared" si="9"/>
        <v>30384</v>
      </c>
      <c r="M13" s="11">
        <f t="shared" si="2"/>
        <v>43801</v>
      </c>
      <c r="N13" s="11">
        <f>P13+Q13</f>
        <v>28840</v>
      </c>
      <c r="O13" s="11">
        <f t="shared" si="9"/>
        <v>14961</v>
      </c>
      <c r="P13" s="11">
        <f t="shared" si="9"/>
        <v>28840</v>
      </c>
      <c r="Q13" s="9">
        <f t="shared" si="9"/>
        <v>0</v>
      </c>
      <c r="R13" s="9">
        <f t="shared" si="9"/>
        <v>0</v>
      </c>
      <c r="S13" s="9">
        <f t="shared" si="9"/>
        <v>0</v>
      </c>
      <c r="T13" s="9">
        <f t="shared" si="9"/>
        <v>0</v>
      </c>
      <c r="U13" s="9">
        <f t="shared" si="9"/>
        <v>0</v>
      </c>
      <c r="V13" s="18">
        <f t="shared" si="3"/>
        <v>10.2411154736736</v>
      </c>
      <c r="W13" s="18"/>
      <c r="X13" s="18">
        <f t="shared" si="4"/>
        <v>21.941478523107</v>
      </c>
      <c r="Y13" s="18">
        <f t="shared" si="7"/>
        <v>5.01401886174125</v>
      </c>
      <c r="Z13" s="24"/>
      <c r="AA13" s="18"/>
      <c r="AB13" s="18"/>
      <c r="AC13" s="18"/>
      <c r="AD13" s="18"/>
    </row>
    <row r="14" s="2" customFormat="1" ht="25" customHeight="1" spans="1:30">
      <c r="A14" s="10" t="s">
        <v>433</v>
      </c>
      <c r="B14" s="9">
        <f t="shared" ref="B14:B19" si="10">C14+D14</f>
        <v>39698</v>
      </c>
      <c r="C14" s="11">
        <v>12251</v>
      </c>
      <c r="D14" s="12">
        <v>27447</v>
      </c>
      <c r="E14" s="12">
        <v>27447</v>
      </c>
      <c r="F14" s="11">
        <v>0</v>
      </c>
      <c r="G14" s="11">
        <v>0</v>
      </c>
      <c r="H14" s="11">
        <v>0</v>
      </c>
      <c r="I14" s="11">
        <v>0</v>
      </c>
      <c r="J14" s="9">
        <f t="shared" si="0"/>
        <v>45089</v>
      </c>
      <c r="K14" s="11">
        <v>14721</v>
      </c>
      <c r="L14" s="11">
        <v>30368</v>
      </c>
      <c r="M14" s="11">
        <f t="shared" si="2"/>
        <v>43752</v>
      </c>
      <c r="N14" s="11"/>
      <c r="O14" s="12">
        <v>14942</v>
      </c>
      <c r="P14" s="12">
        <v>28810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9">
        <f t="shared" si="3"/>
        <v>10.2121013653081</v>
      </c>
      <c r="W14" s="19"/>
      <c r="X14" s="19">
        <f t="shared" si="4"/>
        <v>21.9655538323402</v>
      </c>
      <c r="Y14" s="19">
        <f t="shared" si="7"/>
        <v>4.96593434619448</v>
      </c>
      <c r="Z14" s="25"/>
      <c r="AA14" s="19"/>
      <c r="AB14" s="19"/>
      <c r="AC14" s="19"/>
      <c r="AD14" s="19"/>
    </row>
    <row r="15" s="2" customFormat="1" ht="25" customHeight="1" spans="1:30">
      <c r="A15" s="10" t="s">
        <v>434</v>
      </c>
      <c r="B15" s="9">
        <f t="shared" si="10"/>
        <v>9</v>
      </c>
      <c r="C15" s="11">
        <v>1</v>
      </c>
      <c r="D15" s="12">
        <v>8</v>
      </c>
      <c r="E15" s="12">
        <v>8</v>
      </c>
      <c r="F15" s="11">
        <v>0</v>
      </c>
      <c r="G15" s="11">
        <v>0</v>
      </c>
      <c r="H15" s="11">
        <v>0</v>
      </c>
      <c r="I15" s="11">
        <v>0</v>
      </c>
      <c r="J15" s="9">
        <f t="shared" si="0"/>
        <v>11</v>
      </c>
      <c r="K15" s="11">
        <v>5</v>
      </c>
      <c r="L15" s="13">
        <v>6</v>
      </c>
      <c r="M15" s="11">
        <f t="shared" si="2"/>
        <v>8</v>
      </c>
      <c r="N15" s="11"/>
      <c r="O15" s="12">
        <v>4</v>
      </c>
      <c r="P15" s="12">
        <v>4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9">
        <f t="shared" si="3"/>
        <v>-11.1111111111111</v>
      </c>
      <c r="W15" s="19"/>
      <c r="X15" s="19">
        <f t="shared" si="4"/>
        <v>300</v>
      </c>
      <c r="Y15" s="19">
        <f t="shared" si="7"/>
        <v>-50</v>
      </c>
      <c r="Z15" s="25"/>
      <c r="AA15" s="19"/>
      <c r="AB15" s="19"/>
      <c r="AC15" s="19"/>
      <c r="AD15" s="19"/>
    </row>
    <row r="16" s="2" customFormat="1" ht="25" customHeight="1" spans="1:30">
      <c r="A16" s="10" t="s">
        <v>435</v>
      </c>
      <c r="B16" s="9">
        <f t="shared" si="10"/>
        <v>25</v>
      </c>
      <c r="C16" s="11">
        <v>17</v>
      </c>
      <c r="D16" s="12">
        <v>8</v>
      </c>
      <c r="E16" s="12">
        <v>8</v>
      </c>
      <c r="F16" s="11">
        <v>0</v>
      </c>
      <c r="G16" s="11">
        <v>0</v>
      </c>
      <c r="H16" s="11">
        <v>0</v>
      </c>
      <c r="I16" s="11">
        <v>0</v>
      </c>
      <c r="J16" s="9">
        <f t="shared" si="0"/>
        <v>23</v>
      </c>
      <c r="K16" s="11">
        <v>13</v>
      </c>
      <c r="L16" s="11">
        <v>10</v>
      </c>
      <c r="M16" s="11">
        <f t="shared" si="2"/>
        <v>41</v>
      </c>
      <c r="N16" s="11"/>
      <c r="O16" s="12">
        <v>15</v>
      </c>
      <c r="P16" s="12">
        <v>26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9">
        <f t="shared" si="3"/>
        <v>64</v>
      </c>
      <c r="W16" s="19"/>
      <c r="X16" s="19">
        <f t="shared" si="4"/>
        <v>-11.7647058823529</v>
      </c>
      <c r="Y16" s="19">
        <f t="shared" si="7"/>
        <v>225</v>
      </c>
      <c r="Z16" s="25"/>
      <c r="AA16" s="19"/>
      <c r="AB16" s="19"/>
      <c r="AC16" s="19"/>
      <c r="AD16" s="19"/>
    </row>
    <row r="17" s="1" customFormat="1" ht="25" customHeight="1" spans="1:30">
      <c r="A17" s="8" t="s">
        <v>436</v>
      </c>
      <c r="B17" s="9">
        <f t="shared" si="10"/>
        <v>779</v>
      </c>
      <c r="C17" s="9">
        <f t="shared" ref="C17:I17" si="11">C6-C13</f>
        <v>2311</v>
      </c>
      <c r="D17" s="9">
        <f t="shared" si="11"/>
        <v>-1532</v>
      </c>
      <c r="E17" s="9">
        <v>-1532</v>
      </c>
      <c r="F17" s="9">
        <f t="shared" si="11"/>
        <v>36664</v>
      </c>
      <c r="G17" s="9">
        <f t="shared" si="11"/>
        <v>36664</v>
      </c>
      <c r="H17" s="9">
        <f t="shared" si="11"/>
        <v>36664</v>
      </c>
      <c r="I17" s="9">
        <f t="shared" si="11"/>
        <v>36664</v>
      </c>
      <c r="J17" s="9">
        <f t="shared" si="0"/>
        <v>9750</v>
      </c>
      <c r="K17" s="9">
        <f t="shared" ref="K17:U17" si="12">K6-K13</f>
        <v>9750</v>
      </c>
      <c r="L17" s="9">
        <f t="shared" si="12"/>
        <v>0</v>
      </c>
      <c r="M17" s="9">
        <f t="shared" si="2"/>
        <v>15754</v>
      </c>
      <c r="N17" s="9"/>
      <c r="O17" s="9">
        <f t="shared" si="12"/>
        <v>15183</v>
      </c>
      <c r="P17" s="9">
        <f t="shared" si="12"/>
        <v>571</v>
      </c>
      <c r="Q17" s="9">
        <f t="shared" si="12"/>
        <v>0</v>
      </c>
      <c r="R17" s="9">
        <f t="shared" si="12"/>
        <v>0</v>
      </c>
      <c r="S17" s="9">
        <f t="shared" si="12"/>
        <v>0</v>
      </c>
      <c r="T17" s="9">
        <f t="shared" si="12"/>
        <v>0</v>
      </c>
      <c r="U17" s="9">
        <f t="shared" si="12"/>
        <v>0</v>
      </c>
      <c r="V17" s="18">
        <f t="shared" si="3"/>
        <v>1922.33632862644</v>
      </c>
      <c r="W17" s="18"/>
      <c r="X17" s="18">
        <f t="shared" si="4"/>
        <v>556.988316745997</v>
      </c>
      <c r="Y17" s="18">
        <f t="shared" si="7"/>
        <v>-137.271540469974</v>
      </c>
      <c r="Z17" s="24"/>
      <c r="AA17" s="18"/>
      <c r="AB17" s="18"/>
      <c r="AC17" s="18"/>
      <c r="AD17" s="18"/>
    </row>
    <row r="18" s="1" customFormat="1" ht="25" customHeight="1" spans="1:30">
      <c r="A18" s="8" t="s">
        <v>437</v>
      </c>
      <c r="B18" s="9">
        <f t="shared" si="10"/>
        <v>34282</v>
      </c>
      <c r="C18" s="9">
        <v>31403</v>
      </c>
      <c r="D18" s="9">
        <v>2879</v>
      </c>
      <c r="E18" s="9">
        <v>-1025</v>
      </c>
      <c r="F18" s="9"/>
      <c r="G18" s="9">
        <v>0</v>
      </c>
      <c r="H18" s="9">
        <v>0</v>
      </c>
      <c r="I18" s="9">
        <v>0</v>
      </c>
      <c r="J18" s="9">
        <f t="shared" si="0"/>
        <v>35061</v>
      </c>
      <c r="K18" s="9">
        <v>33713</v>
      </c>
      <c r="L18" s="9">
        <v>1348</v>
      </c>
      <c r="M18" s="9">
        <f t="shared" si="2"/>
        <v>35061</v>
      </c>
      <c r="N18" s="9"/>
      <c r="O18" s="9">
        <v>33713</v>
      </c>
      <c r="P18" s="9">
        <v>1348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18">
        <f t="shared" si="3"/>
        <v>2.27232950236276</v>
      </c>
      <c r="W18" s="18"/>
      <c r="X18" s="18">
        <f t="shared" si="4"/>
        <v>7.35598509696526</v>
      </c>
      <c r="Y18" s="18">
        <f t="shared" si="7"/>
        <v>-53.1781868704411</v>
      </c>
      <c r="Z18" s="24"/>
      <c r="AA18" s="18"/>
      <c r="AB18" s="18"/>
      <c r="AC18" s="18"/>
      <c r="AD18" s="18"/>
    </row>
    <row r="19" s="1" customFormat="1" ht="25" customHeight="1" spans="1:30">
      <c r="A19" s="14" t="s">
        <v>438</v>
      </c>
      <c r="B19" s="9">
        <f t="shared" si="10"/>
        <v>35061</v>
      </c>
      <c r="C19" s="9">
        <f t="shared" ref="C19:I19" si="13">C17+C18</f>
        <v>33714</v>
      </c>
      <c r="D19" s="9">
        <f t="shared" si="13"/>
        <v>1347</v>
      </c>
      <c r="E19" s="15">
        <v>1347</v>
      </c>
      <c r="F19" s="9">
        <f t="shared" si="13"/>
        <v>36664</v>
      </c>
      <c r="G19" s="9">
        <f t="shared" si="13"/>
        <v>36664</v>
      </c>
      <c r="H19" s="9">
        <f t="shared" si="13"/>
        <v>36664</v>
      </c>
      <c r="I19" s="9">
        <f t="shared" si="13"/>
        <v>36664</v>
      </c>
      <c r="J19" s="9">
        <f t="shared" si="0"/>
        <v>44811</v>
      </c>
      <c r="K19" s="9">
        <f t="shared" ref="K19:U19" si="14">K17+K18</f>
        <v>43463</v>
      </c>
      <c r="L19" s="9">
        <f t="shared" si="14"/>
        <v>1348</v>
      </c>
      <c r="M19" s="9">
        <f t="shared" si="2"/>
        <v>50815</v>
      </c>
      <c r="N19" s="9"/>
      <c r="O19" s="15">
        <f t="shared" si="14"/>
        <v>48896</v>
      </c>
      <c r="P19" s="15">
        <f t="shared" si="14"/>
        <v>1919</v>
      </c>
      <c r="Q19" s="9">
        <f t="shared" si="14"/>
        <v>0</v>
      </c>
      <c r="R19" s="9">
        <f t="shared" si="14"/>
        <v>0</v>
      </c>
      <c r="S19" s="9">
        <f t="shared" si="14"/>
        <v>0</v>
      </c>
      <c r="T19" s="9">
        <f t="shared" si="14"/>
        <v>0</v>
      </c>
      <c r="U19" s="9">
        <f t="shared" si="14"/>
        <v>0</v>
      </c>
      <c r="V19" s="18">
        <f t="shared" si="3"/>
        <v>44.9331165682667</v>
      </c>
      <c r="W19" s="18"/>
      <c r="X19" s="18">
        <f t="shared" si="4"/>
        <v>45.0317375570979</v>
      </c>
      <c r="Y19" s="18">
        <f t="shared" si="7"/>
        <v>42.4647364513734</v>
      </c>
      <c r="Z19" s="24"/>
      <c r="AA19" s="18"/>
      <c r="AB19" s="18"/>
      <c r="AC19" s="18"/>
      <c r="AD19" s="18"/>
    </row>
  </sheetData>
  <mergeCells count="9">
    <mergeCell ref="A1:AD1"/>
    <mergeCell ref="A2:U2"/>
    <mergeCell ref="A3:U3"/>
    <mergeCell ref="X3:Y3"/>
    <mergeCell ref="B4:I4"/>
    <mergeCell ref="J4:L4"/>
    <mergeCell ref="M4:U4"/>
    <mergeCell ref="V4:Y4"/>
    <mergeCell ref="A4:A5"/>
  </mergeCells>
  <dataValidations count="1">
    <dataValidation type="decimal" operator="between" allowBlank="1" showInputMessage="1" showErrorMessage="1" sqref="D12:E12 O12:P12 E19 O19:P19 D10:D11 O10:O11 O7:P9 D7:E9 D14:E16 O14:P16">
      <formula1>-99999999999999</formula1>
      <formula2>99999999999999</formula2>
    </dataValidation>
  </dataValidations>
  <printOptions horizontalCentered="1"/>
  <pageMargins left="0.118055555555556" right="0.118055555555556" top="0.747916666666667" bottom="0.747916666666667" header="0.314583333333333" footer="0.314583333333333"/>
  <pageSetup paperSize="9" scale="90" firstPageNumber="25" orientation="landscape" useFirstPageNumber="1" horizontalDpi="600"/>
  <headerFooter>
    <oddFooter>&amp;C—&amp;"仿宋_GB2312"&amp;P&amp;"宋体"—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lzcz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表一</vt:lpstr>
      <vt:lpstr>表二</vt:lpstr>
      <vt:lpstr>表三</vt:lpstr>
      <vt:lpstr>表四</vt:lpstr>
      <vt:lpstr>表五</vt:lpstr>
      <vt:lpstr>表六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wzc</dc:creator>
  <cp:lastModifiedBy>失格</cp:lastModifiedBy>
  <cp:revision>1</cp:revision>
  <dcterms:created xsi:type="dcterms:W3CDTF">2002-05-20T07:55:00Z</dcterms:created>
  <cp:lastPrinted>2022-08-23T00:12:00Z</cp:lastPrinted>
  <dcterms:modified xsi:type="dcterms:W3CDTF">2026-08-05T09:48:28Z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KSOReadingLayout">
    <vt:bool>false</vt:bool>
  </property>
  <property fmtid="{D5CDD505-2E9C-101B-9397-08002B2CF9AE}" pid="4" name="ICV">
    <vt:lpwstr>72AF67E752DA48D99B97A8EF9A0E1BE2_13</vt:lpwstr>
  </property>
  <property fmtid="{D5CDD505-2E9C-101B-9397-08002B2CF9AE}" pid="5" name="CalculationRule">
    <vt:i4>0</vt:i4>
  </property>
</Properties>
</file>