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3" firstSheet="12" activeTab="17"/>
  </bookViews>
  <sheets>
    <sheet name="封面" sheetId="1" r:id="rId1"/>
    <sheet name="目录" sheetId="19" r:id="rId2"/>
    <sheet name="一般公共预算收入表" sheetId="2" r:id="rId3"/>
    <sheet name="一般公共预算支出表" sheetId="3" r:id="rId4"/>
    <sheet name="本级一般公共预算支出表" sheetId="10" r:id="rId5"/>
    <sheet name="本级一般公共预算基本支出表" sheetId="4" r:id="rId6"/>
    <sheet name="一般公共预算转移性收入支出表" sheetId="11" r:id="rId7"/>
    <sheet name="政府一般债务限额和余额情况表" sheetId="21" r:id="rId8"/>
    <sheet name="政府性基金收入表" sheetId="6" r:id="rId9"/>
    <sheet name="政府性基金支出表" sheetId="7" r:id="rId10"/>
    <sheet name="本级政府性基金支出表" sheetId="17" r:id="rId11"/>
    <sheet name="政府性基金转移支付收入支出表" sheetId="13" r:id="rId12"/>
    <sheet name="政府专项债务限额和余额情况表" sheetId="16" r:id="rId13"/>
    <sheet name="社会保险基金预算表" sheetId="15" r:id="rId14"/>
    <sheet name="社会保险基金收入表" sheetId="8" r:id="rId15"/>
    <sheet name="社会保险基金支出表" sheetId="14" r:id="rId16"/>
    <sheet name="国有资本经营预算收入表" sheetId="9" r:id="rId17"/>
    <sheet name="国有资本经营预算支出表" sheetId="5" r:id="rId18"/>
    <sheet name="本级国有资本经营预算支出表" sheetId="18" r:id="rId19"/>
    <sheet name="Sheet1" sheetId="20" r:id="rId20"/>
  </sheets>
  <definedNames>
    <definedName name="_xlnm._FilterDatabase" localSheetId="3" hidden="1">一般公共预算支出表!$A$5:$N$1262</definedName>
    <definedName name="_xlnm._FilterDatabase" localSheetId="4" hidden="1">本级一般公共预算支出表!$A$5:$N$1262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  <comment ref="A60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60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8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2012年新增科目</t>
        </r>
      </text>
    </comment>
    <comment ref="A115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2011年科目“一般财政预算石油储备支出”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  <comment ref="A60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60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60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8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2012年新增科目</t>
        </r>
      </text>
    </comment>
    <comment ref="A115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2011年科目“一般财政预算石油储备支出”</t>
        </r>
      </text>
    </comment>
  </commentList>
</comments>
</file>

<file path=xl/sharedStrings.xml><?xml version="1.0" encoding="utf-8"?>
<sst xmlns="http://schemas.openxmlformats.org/spreadsheetml/2006/main" count="3404" uniqueCount="1396">
  <si>
    <t>鹿寨县</t>
  </si>
  <si>
    <t>2022年预算执行情况和2023年预算（草案）</t>
  </si>
  <si>
    <t>鹿寨县财政局编制</t>
  </si>
  <si>
    <t>目    录</t>
  </si>
  <si>
    <t>一、一般公共预算预算报表</t>
  </si>
  <si>
    <t>（一）一般公共预算2023年收入预算(草案）</t>
  </si>
  <si>
    <t>（二）本级一般公共预算2023年支出预算(草案）</t>
  </si>
  <si>
    <t>（三）本级一般公共预算2023年支出预算(草案）</t>
  </si>
  <si>
    <t>（四）2023年当年财力安排的一般公共预算支出预算表-经济分类科目</t>
  </si>
  <si>
    <t>（五）一般公共预算转移性收入支出表(草案）</t>
  </si>
  <si>
    <t>（六）2022年一般债务限额和余额情况表（草案）</t>
  </si>
  <si>
    <t>二、政府性基金预算报表</t>
  </si>
  <si>
    <t>（一）政府性基金预算2023年收入预算(草案）</t>
  </si>
  <si>
    <t>（二）政府性基金预算2023年支出预算(草案）</t>
  </si>
  <si>
    <t>（三）本级政府性基金预算2023年支出预算(草案）</t>
  </si>
  <si>
    <t>（四）政府性基金预算2023年转移支付收入支出预算(草案）</t>
  </si>
  <si>
    <t>（五）2022年专项债务限额和余额情况表（草案）</t>
  </si>
  <si>
    <t>三、社会保险基金预算报表</t>
  </si>
  <si>
    <t>（一）本级社会保险基金预算2023年预算(草案）</t>
  </si>
  <si>
    <t>（二）本级社会保险基金预算2023年收入预算(草案）</t>
  </si>
  <si>
    <t>（三）本级社会保险基金预算2023年支出预算(草案）</t>
  </si>
  <si>
    <t>四、国有资本经营预算报表</t>
  </si>
  <si>
    <t>（一）国有资本经营预算2023年收入预算(草案）</t>
  </si>
  <si>
    <t>（二）国有资本经营预算2023年支出预算(草案）</t>
  </si>
  <si>
    <t>（三）本级国有资本经营预算2023年支出预算(草案）</t>
  </si>
  <si>
    <t>鹿寨县一般公共预算2023年收入预算(草案）</t>
  </si>
  <si>
    <t>单位:万元</t>
  </si>
  <si>
    <t>项            目</t>
  </si>
  <si>
    <t>2021年</t>
  </si>
  <si>
    <t>2022年</t>
  </si>
  <si>
    <t>2023年预算</t>
  </si>
  <si>
    <t>完成数</t>
  </si>
  <si>
    <t>预算数</t>
  </si>
  <si>
    <t>执行数</t>
  </si>
  <si>
    <t>完成预算%</t>
  </si>
  <si>
    <t>比上年完成数增减</t>
  </si>
  <si>
    <t>建议数</t>
  </si>
  <si>
    <t>比2022年执行数增减</t>
  </si>
  <si>
    <t>金额</t>
  </si>
  <si>
    <t>%</t>
  </si>
  <si>
    <t>一、税收收入</t>
  </si>
  <si>
    <t xml:space="preserve">   增值税</t>
  </si>
  <si>
    <t xml:space="preserve">   消费税</t>
  </si>
  <si>
    <t xml:space="preserve">   企业所得税</t>
  </si>
  <si>
    <t xml:space="preserve">   企业所得税退税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</si>
  <si>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</si>
  <si>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</si>
  <si>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</si>
  <si>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</si>
  <si>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</si>
  <si>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</si>
  <si>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</si>
  <si>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</si>
  <si>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</si>
  <si>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</si>
  <si>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</si>
  <si>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</si>
  <si>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</si>
  <si>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</si>
  <si>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</si>
  <si>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     其中：排污费收入</t>
  </si>
  <si>
    <t xml:space="preserve">             水资源费收入</t>
  </si>
  <si>
    <t xml:space="preserve">             教育费附加收入</t>
  </si>
  <si>
    <t xml:space="preserve">             矿产资源专项收入</t>
  </si>
  <si>
    <t xml:space="preserve">             地方教育附加收入</t>
  </si>
  <si>
    <t xml:space="preserve">             残疾人就业保障金收入</t>
  </si>
  <si>
    <t xml:space="preserve">             教育资金收入（从地方土地
             出让收益中计提）</t>
  </si>
  <si>
    <t xml:space="preserve">             农田水利建设资金收入（从
             地方土地出让收益计提）</t>
  </si>
  <si>
    <t xml:space="preserve">             育林基金收入</t>
  </si>
  <si>
    <t xml:space="preserve">             森林植被恢复费</t>
  </si>
  <si>
    <t xml:space="preserve">             水利建设基金收入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</si>
  <si>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</si>
  <si>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</si>
  <si>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</si>
  <si>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国有资源(资产)有偿使用收入</t>
  </si>
  <si>
    <t xml:space="preserve">   政府住房基金收入</t>
  </si>
  <si>
    <t xml:space="preserve">   其他收入</t>
  </si>
  <si>
    <t>一般公共预算收入合计</t>
  </si>
  <si>
    <t>转移性收入</t>
  </si>
  <si>
    <t xml:space="preserve">  上级补助收入</t>
  </si>
  <si>
    <t xml:space="preserve">    返还性收入</t>
  </si>
  <si>
    <t xml:space="preserve">       所得税基数返还收入</t>
  </si>
  <si>
    <t xml:space="preserve">       成品油、税费改革转移支付收入</t>
  </si>
  <si>
    <t xml:space="preserve">       增值税和消费税税收返还收入</t>
  </si>
  <si>
    <t xml:space="preserve">       其他税收返还收入</t>
  </si>
  <si>
    <t xml:space="preserve">    一般性转移支付收入</t>
  </si>
  <si>
    <t xml:space="preserve">       体制补助收入</t>
  </si>
  <si>
    <t xml:space="preserve">       均衡性转移支付收入</t>
  </si>
  <si>
    <t xml:space="preserve">       县级基本财力保障机制奖补资金收入</t>
  </si>
  <si>
    <t xml:space="preserve">       结算补助收入</t>
  </si>
  <si>
    <t xml:space="preserve">       资源枯竭型城市转移支付补助收入</t>
  </si>
  <si>
    <t xml:space="preserve">       企业事业单位划转补助收入</t>
  </si>
  <si>
    <t xml:space="preserve">       产粮（油）大县奖励资金收入</t>
  </si>
  <si>
    <t xml:space="preserve">       重点生态功能区转移支付收入</t>
  </si>
  <si>
    <t xml:space="preserve">       固定数额补助收入</t>
  </si>
  <si>
    <t xml:space="preserve">      革命老区转移支付收入</t>
  </si>
  <si>
    <t xml:space="preserve">      民族地区转移支付收入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</si>
  <si>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</si>
  <si>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</si>
  <si>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</si>
  <si>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</si>
  <si>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 社会保障和就业共同财政事权转移支付收入</t>
  </si>
  <si>
    <t xml:space="preserve">       医疗卫生共同财政事权转移支付收入</t>
  </si>
  <si>
    <t xml:space="preserve">       节能环保共同财政事权转移支付收入</t>
  </si>
  <si>
    <t xml:space="preserve">       农林水共同财政事权转移支付收入</t>
  </si>
  <si>
    <t xml:space="preserve">       交通运输共同财政事权转移支付收入</t>
  </si>
  <si>
    <t xml:space="preserve">       住房保障共同财政事权转移支付收入</t>
  </si>
  <si>
    <t xml:space="preserve">       灾害防治及应急管理共同财政事权转移支付收入</t>
  </si>
  <si>
    <t xml:space="preserve">       其他共同财政事权转移支付收入</t>
  </si>
  <si>
    <t xml:space="preserve">       其他一般性转移支付收入</t>
  </si>
  <si>
    <t xml:space="preserve">    专项转移支付收入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</si>
  <si>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</si>
  <si>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</si>
  <si>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</si>
  <si>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</si>
  <si>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</si>
  <si>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</si>
  <si>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</si>
  <si>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</si>
  <si>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</si>
  <si>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</si>
  <si>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</si>
  <si>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</si>
  <si>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</si>
  <si>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</si>
  <si>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</si>
  <si>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</si>
  <si>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</si>
  <si>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</si>
  <si>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灾害防治及应急管理支出</t>
  </si>
  <si>
    <t xml:space="preserve">       其他收入</t>
  </si>
  <si>
    <t xml:space="preserve">  上年结余收入</t>
  </si>
  <si>
    <t xml:space="preserve">  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</si>
  <si>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</si>
  <si>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</si>
  <si>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从其他资金调入一般公共预算</t>
  </si>
  <si>
    <t xml:space="preserve">  调入预算稳定调节基金</t>
  </si>
  <si>
    <t xml:space="preserve">  债券转贷收入</t>
  </si>
  <si>
    <t>收入总计</t>
  </si>
  <si>
    <t>鹿寨县一般公共预算2023年支出预算(草案）</t>
  </si>
  <si>
    <t>项       目</t>
  </si>
  <si>
    <t>年初预算</t>
  </si>
  <si>
    <t>完成年初预算%</t>
  </si>
  <si>
    <t>比2022年年初预算增减</t>
  </si>
  <si>
    <t>本级</t>
  </si>
  <si>
    <t>上级</t>
  </si>
  <si>
    <t>上年结转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</si>
  <si>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</si>
  <si>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</si>
  <si>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</si>
  <si>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</si>
  <si>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</si>
  <si>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</si>
  <si>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</si>
  <si>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</si>
  <si>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</si>
  <si>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</si>
  <si>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</si>
  <si>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</si>
  <si>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</si>
  <si>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</si>
  <si>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</si>
  <si>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</si>
  <si>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</si>
  <si>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</si>
  <si>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</si>
  <si>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</si>
  <si>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</si>
  <si>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</si>
  <si>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</si>
  <si>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</si>
  <si>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</si>
  <si>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</si>
  <si>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</si>
  <si>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</si>
  <si>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</si>
  <si>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</si>
  <si>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</si>
  <si>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</si>
  <si>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</si>
  <si>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</si>
  <si>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</si>
  <si>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</si>
  <si>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</si>
  <si>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</si>
  <si>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</si>
  <si>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</si>
  <si>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</si>
  <si>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</si>
  <si>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</si>
  <si>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</si>
  <si>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</si>
  <si>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</si>
  <si>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</si>
  <si>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</si>
  <si>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</si>
  <si>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</si>
  <si>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</si>
  <si>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</si>
  <si>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</si>
  <si>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</si>
  <si>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</si>
  <si>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</si>
  <si>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</si>
  <si>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</si>
  <si>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</si>
  <si>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</si>
  <si>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</si>
  <si>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</si>
  <si>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</si>
  <si>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</si>
  <si>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</si>
  <si>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</si>
  <si>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</si>
  <si>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</si>
  <si>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</si>
  <si>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</si>
  <si>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</si>
  <si>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公务员综合管理</t>
    </r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</si>
  <si>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</si>
  <si>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</si>
  <si>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</si>
  <si>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</si>
  <si>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</si>
  <si>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</si>
  <si>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</si>
  <si>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</si>
  <si>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</si>
  <si>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</si>
  <si>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</si>
  <si>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</si>
  <si>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</si>
  <si>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</si>
  <si>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</si>
  <si>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</si>
  <si>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</si>
  <si>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</si>
  <si>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</si>
  <si>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</si>
  <si>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</si>
  <si>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</si>
  <si>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</si>
  <si>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</si>
  <si>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</si>
  <si>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</si>
  <si>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</si>
  <si>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</si>
  <si>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</si>
  <si>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</si>
  <si>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</si>
  <si>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</si>
  <si>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</si>
  <si>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</si>
  <si>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</si>
  <si>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</si>
  <si>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</si>
  <si>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</si>
  <si>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</si>
  <si>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</si>
  <si>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</si>
  <si>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</si>
  <si>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</si>
  <si>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</si>
  <si>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</si>
  <si>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</si>
  <si>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</si>
  <si>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</si>
  <si>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</si>
  <si>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</si>
  <si>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</si>
  <si>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</si>
  <si>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</si>
  <si>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网信业务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</si>
  <si>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</si>
  <si>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</si>
  <si>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</si>
  <si>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</si>
  <si>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</si>
  <si>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</si>
  <si>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</si>
  <si>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</si>
  <si>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</si>
  <si>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</si>
  <si>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</si>
  <si>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</si>
  <si>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</si>
  <si>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</si>
  <si>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</si>
  <si>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</si>
  <si>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二、国防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</si>
  <si>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</si>
  <si>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</si>
  <si>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</si>
  <si>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</si>
  <si>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</si>
  <si>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</si>
  <si>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预备役部队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</si>
  <si>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民兵</t>
    </r>
  </si>
  <si>
    <t xml:space="preserve">      其他国防动员支出</t>
  </si>
  <si>
    <t xml:space="preserve">    其他国防支出</t>
  </si>
  <si>
    <t>三、公共安全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</si>
  <si>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</si>
  <si>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</si>
  <si>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</si>
  <si>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</si>
  <si>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</si>
  <si>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</si>
  <si>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</si>
  <si>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</si>
  <si>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</si>
  <si>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</si>
  <si>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</si>
  <si>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</si>
  <si>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</si>
  <si>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</si>
  <si>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</si>
  <si>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</si>
  <si>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</si>
  <si>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</si>
  <si>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</si>
  <si>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</si>
  <si>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</si>
  <si>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</si>
  <si>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</si>
  <si>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</si>
  <si>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</si>
  <si>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</si>
  <si>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</si>
  <si>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</si>
  <si>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</si>
  <si>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</si>
  <si>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</si>
  <si>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</si>
  <si>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</si>
  <si>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</si>
  <si>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</si>
  <si>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</si>
  <si>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</si>
  <si>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</si>
  <si>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</si>
  <si>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</si>
  <si>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</si>
  <si>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</si>
  <si>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</si>
  <si>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</si>
  <si>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</si>
  <si>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</si>
  <si>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</si>
  <si>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网络运行及维护</t>
  </si>
  <si>
    <t xml:space="preserve">      其他缉私警察支出</t>
  </si>
  <si>
    <t xml:space="preserve">    其他公共安全支出</t>
  </si>
  <si>
    <t>四、教育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</si>
  <si>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</si>
  <si>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</si>
  <si>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</si>
  <si>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</si>
  <si>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</si>
  <si>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</si>
  <si>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</si>
  <si>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</si>
  <si>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</si>
  <si>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</si>
  <si>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</si>
  <si>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</si>
  <si>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</si>
  <si>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</si>
  <si>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</si>
  <si>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</si>
  <si>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</si>
  <si>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</si>
  <si>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</si>
  <si>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</si>
  <si>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</si>
  <si>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</si>
  <si>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</si>
  <si>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</si>
  <si>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</si>
  <si>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</si>
  <si>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</si>
  <si>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</si>
  <si>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</si>
  <si>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</si>
  <si>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</si>
  <si>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</si>
  <si>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</si>
  <si>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</si>
  <si>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</si>
  <si>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</si>
  <si>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</si>
  <si>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</si>
  <si>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</si>
  <si>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</si>
  <si>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</si>
  <si>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</si>
  <si>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</si>
  <si>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</si>
  <si>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</si>
  <si>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</si>
  <si>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</si>
  <si>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五、科学技术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</si>
  <si>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</si>
  <si>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</si>
  <si>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</si>
  <si>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</si>
  <si>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</si>
  <si>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</si>
  <si>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</si>
  <si>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</si>
  <si>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</si>
  <si>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</si>
  <si>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</si>
  <si>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</si>
  <si>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</si>
  <si>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</si>
  <si>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</si>
  <si>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</si>
  <si>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</si>
  <si>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</si>
  <si>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</si>
  <si>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</si>
  <si>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</si>
  <si>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</si>
  <si>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</si>
  <si>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</si>
  <si>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</si>
  <si>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</si>
  <si>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</si>
  <si>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</si>
  <si>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</si>
  <si>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</si>
  <si>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</si>
  <si>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</si>
  <si>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</si>
  <si>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</si>
  <si>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</si>
  <si>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</si>
  <si>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</si>
  <si>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</si>
  <si>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</si>
  <si>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</si>
  <si>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</si>
  <si>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</si>
  <si>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</si>
  <si>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</si>
  <si>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</si>
  <si>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</si>
  <si>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六、文化旅游体育与传媒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</si>
  <si>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</si>
  <si>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</si>
  <si>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</si>
  <si>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</si>
  <si>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</si>
  <si>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</si>
  <si>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</si>
  <si>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</si>
  <si>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</si>
  <si>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</si>
  <si>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</si>
  <si>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</si>
  <si>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</si>
  <si>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</si>
  <si>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</si>
  <si>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</si>
  <si>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</si>
  <si>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</si>
  <si>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</si>
  <si>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</si>
  <si>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</si>
  <si>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</si>
  <si>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</si>
  <si>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</si>
  <si>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</si>
  <si>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</si>
  <si>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</si>
  <si>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</si>
  <si>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</si>
  <si>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</si>
  <si>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</si>
  <si>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</si>
  <si>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</si>
  <si>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</si>
  <si>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</si>
  <si>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</si>
  <si>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</si>
  <si>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</si>
  <si>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</si>
  <si>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</si>
  <si>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</si>
  <si>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七、社会保障和就业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</si>
  <si>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</si>
  <si>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</si>
  <si>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</si>
  <si>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</si>
  <si>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</si>
  <si>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</si>
  <si>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</si>
  <si>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</si>
  <si>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</si>
  <si>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</si>
  <si>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</si>
  <si>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</si>
  <si>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</si>
  <si>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</si>
  <si>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</si>
  <si>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</si>
  <si>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</si>
  <si>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</si>
  <si>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</si>
  <si>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</si>
  <si>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</si>
  <si>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</si>
  <si>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</si>
  <si>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</si>
  <si>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</si>
  <si>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</si>
  <si>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</si>
  <si>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</si>
  <si>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</si>
  <si>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</si>
  <si>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</si>
  <si>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</si>
  <si>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</si>
  <si>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</si>
  <si>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</si>
  <si>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</si>
  <si>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</si>
  <si>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</si>
  <si>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</si>
  <si>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</si>
  <si>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</si>
  <si>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</si>
  <si>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</si>
  <si>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</si>
  <si>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</si>
  <si>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</si>
  <si>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</si>
  <si>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</si>
  <si>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</si>
  <si>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</si>
  <si>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</si>
  <si>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</si>
  <si>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</si>
  <si>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</si>
  <si>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</si>
  <si>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</si>
  <si>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</si>
  <si>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</si>
  <si>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</si>
  <si>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</si>
  <si>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</si>
  <si>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</si>
  <si>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</si>
  <si>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</si>
  <si>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</si>
  <si>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</si>
  <si>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</si>
  <si>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</si>
  <si>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</si>
  <si>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</si>
  <si>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</si>
  <si>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</si>
  <si>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</si>
  <si>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</si>
  <si>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</si>
  <si>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</si>
  <si>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</si>
  <si>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</si>
  <si>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</si>
  <si>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</si>
  <si>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</si>
  <si>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</si>
  <si>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</si>
  <si>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</si>
  <si>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</si>
  <si>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</si>
  <si>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</si>
  <si>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</si>
  <si>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</si>
  <si>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</si>
  <si>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</si>
  <si>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</si>
  <si>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</si>
  <si>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</si>
  <si>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</si>
  <si>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</si>
  <si>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</si>
  <si>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</si>
  <si>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</si>
  <si>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</si>
  <si>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</si>
  <si>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</si>
  <si>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</si>
  <si>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</si>
  <si>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</si>
  <si>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八、卫生健康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</si>
  <si>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</si>
  <si>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</si>
  <si>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</si>
  <si>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</si>
  <si>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</si>
  <si>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</si>
  <si>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</si>
  <si>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</si>
  <si>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</si>
  <si>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</si>
  <si>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</si>
  <si>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</si>
  <si>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</si>
  <si>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</si>
  <si>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</si>
  <si>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</si>
  <si>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</si>
  <si>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</si>
  <si>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</si>
  <si>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</si>
  <si>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</si>
  <si>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</si>
  <si>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</si>
  <si>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</si>
  <si>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</si>
  <si>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</si>
  <si>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</si>
  <si>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</si>
  <si>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</si>
  <si>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</si>
  <si>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</si>
  <si>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</si>
  <si>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</si>
  <si>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</si>
  <si>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</si>
  <si>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</si>
  <si>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</si>
  <si>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</si>
  <si>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</si>
  <si>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</si>
  <si>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</si>
  <si>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</si>
  <si>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</si>
  <si>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</si>
  <si>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</si>
  <si>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</si>
  <si>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</si>
  <si>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</si>
  <si>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</si>
  <si>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</si>
  <si>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</si>
  <si>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</si>
  <si>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</si>
  <si>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</si>
  <si>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</si>
  <si>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</si>
  <si>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</si>
  <si>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</si>
  <si>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</si>
  <si>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</si>
  <si>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</si>
  <si>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</si>
  <si>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九、节能环保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</si>
  <si>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</si>
  <si>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</si>
  <si>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</si>
  <si>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</si>
  <si>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</si>
  <si>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</si>
  <si>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</si>
  <si>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</si>
  <si>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</si>
  <si>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</si>
  <si>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</si>
  <si>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</si>
  <si>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</si>
  <si>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</si>
  <si>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</si>
  <si>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</si>
  <si>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</si>
  <si>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</si>
  <si>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</si>
  <si>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</si>
  <si>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</si>
  <si>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</si>
  <si>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</si>
  <si>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</si>
  <si>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</si>
  <si>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</si>
  <si>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</si>
  <si>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</si>
  <si>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</si>
  <si>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</si>
  <si>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</si>
  <si>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</si>
  <si>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</si>
  <si>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</si>
  <si>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</si>
  <si>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</si>
  <si>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</si>
  <si>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</si>
  <si>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</si>
  <si>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</si>
  <si>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</si>
  <si>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</si>
  <si>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</si>
  <si>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</si>
  <si>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</si>
  <si>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</si>
  <si>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</si>
  <si>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</si>
  <si>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</si>
  <si>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</si>
  <si>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</si>
  <si>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</si>
  <si>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</si>
  <si>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</si>
  <si>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</si>
  <si>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</si>
  <si>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</si>
  <si>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</si>
  <si>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</si>
  <si>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</si>
  <si>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</si>
  <si>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</si>
  <si>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</si>
  <si>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</si>
  <si>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</si>
  <si>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</si>
  <si>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</si>
  <si>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</si>
  <si>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</si>
  <si>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</si>
  <si>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</si>
  <si>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</si>
  <si>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</si>
  <si>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</si>
  <si>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</si>
  <si>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</si>
  <si>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</si>
  <si>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</si>
  <si>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</si>
  <si>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</si>
  <si>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</si>
  <si>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</si>
  <si>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</si>
  <si>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</si>
  <si>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</si>
  <si>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</si>
  <si>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</si>
  <si>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</si>
  <si>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</si>
  <si>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</si>
  <si>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十一、农林水事务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</si>
  <si>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</si>
  <si>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</si>
  <si>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</si>
  <si>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</si>
  <si>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</si>
  <si>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</si>
  <si>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</si>
  <si>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</si>
  <si>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</si>
  <si>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</si>
  <si>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</si>
  <si>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</si>
  <si>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</si>
  <si>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农业生产发展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</si>
  <si>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</si>
  <si>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</si>
  <si>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</si>
  <si>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</si>
  <si>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</si>
  <si>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</si>
  <si>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</si>
  <si>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农田建设</t>
  </si>
  <si>
    <t xml:space="preserve">        其他农业农村支出</t>
  </si>
  <si>
    <t xml:space="preserve">      林业和草原</t>
  </si>
  <si>
    <t xml:space="preserve">        事业机构</t>
  </si>
  <si>
    <t xml:space="preserve">        森林资源培育</t>
  </si>
  <si>
    <t xml:space="preserve">        林业技术推广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</si>
  <si>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</si>
  <si>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</si>
  <si>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</si>
  <si>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</si>
  <si>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</si>
  <si>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</si>
  <si>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</si>
  <si>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</si>
  <si>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</si>
  <si>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</si>
  <si>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</si>
  <si>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</si>
  <si>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林业草原防灾减灾</t>
  </si>
  <si>
    <t xml:space="preserve">        草原管理</t>
  </si>
  <si>
    <t xml:space="preserve">        其他林业和草原支出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</si>
  <si>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</si>
  <si>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</si>
  <si>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</si>
  <si>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</si>
  <si>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</si>
  <si>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</si>
  <si>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</si>
  <si>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</si>
  <si>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</si>
  <si>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</si>
  <si>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</si>
  <si>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</si>
  <si>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</si>
  <si>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农村水利</t>
  </si>
  <si>
    <t xml:space="preserve">        水利技术推广</t>
  </si>
  <si>
    <t xml:space="preserve">        国际河流治理与管理</t>
  </si>
  <si>
    <t xml:space="preserve">        江河湖库水系综合治理</t>
  </si>
  <si>
    <t xml:space="preserve">        大中型水库移民后期扶持专项支出</t>
  </si>
  <si>
    <t xml:space="preserve">        水利安全监督</t>
  </si>
  <si>
    <t xml:space="preserve">        水利建设征地及移民支出</t>
  </si>
  <si>
    <t xml:space="preserve">        农村人畜饮水</t>
  </si>
  <si>
    <t xml:space="preserve">        南水北调工程建设</t>
  </si>
  <si>
    <t xml:space="preserve">        南水北调工程管理</t>
  </si>
  <si>
    <t xml:space="preserve">        其他水利支出</t>
  </si>
  <si>
    <t xml:space="preserve">      巩固脱贫衔接乡村振兴</t>
  </si>
  <si>
    <t xml:space="preserve">        农村基础设施建设</t>
  </si>
  <si>
    <t xml:space="preserve">        生产发展</t>
  </si>
  <si>
    <t xml:space="preserve">        社会发展</t>
  </si>
  <si>
    <t xml:space="preserve">        贷款奖补和贴息</t>
  </si>
  <si>
    <t xml:space="preserve">       “三西”农业建设专项补助</t>
  </si>
  <si>
    <t xml:space="preserve">        其他巩固脱贫衔接乡村振兴支出</t>
  </si>
  <si>
    <t xml:space="preserve">      农村综合改革</t>
  </si>
  <si>
    <t xml:space="preserve">        对村级公益事业建设的补助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</si>
  <si>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</si>
  <si>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</si>
  <si>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</si>
  <si>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</si>
  <si>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</si>
  <si>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</si>
  <si>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支持农村金融机构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</si>
  <si>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涉农贷款增量奖励</t>
    </r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</si>
  <si>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</si>
  <si>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</si>
  <si>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</si>
  <si>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</si>
  <si>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</si>
  <si>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</si>
  <si>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</si>
  <si>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</si>
  <si>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</si>
  <si>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其他农林水支出</t>
  </si>
  <si>
    <t>十二、交通运输</t>
  </si>
  <si>
    <t xml:space="preserve">      公路水路运输</t>
  </si>
  <si>
    <t xml:space="preserve">        公路建设</t>
  </si>
  <si>
    <t xml:space="preserve">        公路养护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</si>
  <si>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</si>
  <si>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</si>
  <si>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</si>
  <si>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</si>
  <si>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</si>
  <si>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</si>
  <si>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</si>
  <si>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</si>
  <si>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</si>
  <si>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</si>
  <si>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</si>
  <si>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</si>
  <si>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</si>
  <si>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</si>
  <si>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</si>
  <si>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</si>
  <si>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</si>
  <si>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</si>
  <si>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</si>
  <si>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</si>
  <si>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</si>
  <si>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</si>
  <si>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</si>
  <si>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</si>
  <si>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</si>
  <si>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</si>
  <si>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</si>
  <si>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</si>
  <si>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</si>
  <si>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</si>
  <si>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</si>
  <si>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</si>
  <si>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</si>
  <si>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</si>
  <si>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</si>
  <si>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</si>
  <si>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</si>
  <si>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</si>
  <si>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</si>
  <si>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</si>
  <si>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</si>
  <si>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</si>
  <si>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</si>
  <si>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</si>
  <si>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</si>
  <si>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</si>
  <si>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</si>
  <si>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十三、资源勘探电力信息等事务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</si>
  <si>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</si>
  <si>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</si>
  <si>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</si>
  <si>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</si>
  <si>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</si>
  <si>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</si>
  <si>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</si>
  <si>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</si>
  <si>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</si>
  <si>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</si>
  <si>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</si>
  <si>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</si>
  <si>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</si>
  <si>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</si>
  <si>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</si>
  <si>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</si>
  <si>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</si>
  <si>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</si>
  <si>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</si>
  <si>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</si>
  <si>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</si>
  <si>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</si>
  <si>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</si>
  <si>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</si>
  <si>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</si>
  <si>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</si>
  <si>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</si>
  <si>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</si>
  <si>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</si>
  <si>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</si>
  <si>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</si>
  <si>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</si>
  <si>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</si>
  <si>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</si>
  <si>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</si>
  <si>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</si>
  <si>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</si>
  <si>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</si>
  <si>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</si>
  <si>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</si>
  <si>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</si>
  <si>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</si>
  <si>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</si>
  <si>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</si>
  <si>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其他资源勘探工业信息等支出</t>
  </si>
  <si>
    <t>十四、商业服务业等事务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</si>
  <si>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</si>
  <si>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</si>
  <si>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</si>
  <si>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</si>
  <si>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</si>
  <si>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</si>
  <si>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</si>
  <si>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</si>
  <si>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</si>
  <si>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</si>
  <si>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</si>
  <si>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</si>
  <si>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十五、金融支出</t>
  </si>
  <si>
    <t xml:space="preserve">      金融部门行政支出</t>
  </si>
  <si>
    <t xml:space="preserve">      金融发展支出</t>
  </si>
  <si>
    <t xml:space="preserve">      其他金融支出</t>
  </si>
  <si>
    <t>十六、自然资源海洋气象等事务</t>
  </si>
  <si>
    <t xml:space="preserve">      自然资源事务</t>
  </si>
  <si>
    <t xml:space="preserve">        自然资源规划及管理</t>
  </si>
  <si>
    <t xml:space="preserve">        自然资源利用与保护</t>
  </si>
  <si>
    <t xml:space="preserve">        自然资源社会公益服务</t>
  </si>
  <si>
    <t xml:space="preserve">        自然资源行业业务管理</t>
  </si>
  <si>
    <t xml:space="preserve">        自然资源调查与确权登记</t>
  </si>
  <si>
    <t xml:space="preserve">        土地资源储备支出</t>
  </si>
  <si>
    <t xml:space="preserve">        地质矿产资源与环境调查</t>
  </si>
  <si>
    <t xml:space="preserve">        地质勘察与矿产资源管理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</si>
  <si>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</si>
  <si>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</si>
  <si>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</si>
  <si>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其他自然资源事务支出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</si>
  <si>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</si>
  <si>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</si>
  <si>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</si>
  <si>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</si>
  <si>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</si>
  <si>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</si>
  <si>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</si>
  <si>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</si>
  <si>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</si>
  <si>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</si>
  <si>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</si>
  <si>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</si>
  <si>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</si>
  <si>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十七、住房保障支出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</si>
  <si>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</si>
  <si>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</si>
  <si>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</si>
  <si>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</si>
  <si>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</si>
  <si>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</si>
  <si>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</si>
  <si>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</si>
  <si>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</si>
  <si>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保障性租赁住房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</si>
  <si>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</si>
  <si>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</si>
  <si>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</si>
  <si>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</si>
  <si>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</si>
  <si>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</si>
  <si>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</si>
  <si>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</si>
  <si>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</si>
  <si>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十八、粮油物资储备事务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</si>
  <si>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</si>
  <si>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</si>
  <si>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</si>
  <si>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</si>
  <si>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</si>
  <si>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</si>
  <si>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</si>
  <si>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</si>
  <si>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</si>
  <si>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</si>
  <si>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</si>
  <si>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</si>
  <si>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</si>
  <si>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</si>
  <si>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</si>
  <si>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</si>
  <si>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</si>
  <si>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</si>
  <si>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</si>
  <si>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</si>
  <si>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</si>
  <si>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</si>
  <si>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</si>
  <si>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</si>
  <si>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</si>
  <si>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</si>
  <si>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</si>
  <si>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</si>
  <si>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</si>
  <si>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</si>
  <si>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</si>
  <si>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</si>
  <si>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</si>
  <si>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</si>
  <si>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</si>
  <si>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</si>
  <si>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</si>
  <si>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</si>
  <si>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</si>
  <si>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</si>
  <si>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</si>
  <si>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</si>
  <si>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</si>
  <si>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</si>
  <si>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应急物资储备</t>
  </si>
  <si>
    <t xml:space="preserve">        其他重要商品储备支出</t>
  </si>
  <si>
    <t>十九、灾害防治及应急管理支出</t>
  </si>
  <si>
    <t xml:space="preserve">      应急管理事务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</si>
  <si>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</si>
  <si>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</si>
  <si>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</si>
  <si>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安全生产基础</t>
  </si>
  <si>
    <t xml:space="preserve">        应急救援</t>
  </si>
  <si>
    <t xml:space="preserve">        应急管理</t>
  </si>
  <si>
    <t xml:space="preserve">        其他应急管理支出</t>
  </si>
  <si>
    <t xml:space="preserve">      消防救援事务</t>
  </si>
  <si>
    <t xml:space="preserve">        消防应急救援</t>
  </si>
  <si>
    <t xml:space="preserve">        其他消防事务支出</t>
  </si>
  <si>
    <t xml:space="preserve">      森林消防事务</t>
  </si>
  <si>
    <t xml:space="preserve">        森林消防应急救援</t>
  </si>
  <si>
    <t xml:space="preserve">        其他森林消防事务支出</t>
  </si>
  <si>
    <t xml:space="preserve">      矿山安全</t>
  </si>
  <si>
    <t xml:space="preserve">        煤矿安全监察事务</t>
  </si>
  <si>
    <t xml:space="preserve">        煤矿应急救援事务</t>
  </si>
  <si>
    <t xml:space="preserve">        其他煤矿安全支出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</si>
  <si>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</si>
  <si>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</si>
  <si>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</si>
  <si>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</si>
  <si>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</si>
  <si>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</si>
  <si>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地震减灾信息管理</t>
  </si>
  <si>
    <t xml:space="preserve">        地震减灾基础管理</t>
  </si>
  <si>
    <t xml:space="preserve">        地震事业机构</t>
  </si>
  <si>
    <t xml:space="preserve">        其他地震事务支出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</si>
  <si>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</si>
  <si>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</si>
  <si>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</si>
  <si>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</si>
  <si>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</si>
  <si>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</si>
  <si>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</si>
  <si>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自然灾害救灾补助</t>
  </si>
  <si>
    <t xml:space="preserve">        自然灾害灾后重建补助</t>
  </si>
  <si>
    <t xml:space="preserve">        其他自然灾害救灾及恢复重建支出</t>
  </si>
  <si>
    <t xml:space="preserve">      其他灾害防治及应急管理支出</t>
  </si>
  <si>
    <t>十九、预备费</t>
  </si>
  <si>
    <t>二十、其他支出</t>
  </si>
  <si>
    <t xml:space="preserve">        年初预留</t>
  </si>
  <si>
    <t xml:space="preserve">        其他支出</t>
  </si>
  <si>
    <t>二十一、债务还本支出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</si>
  <si>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</si>
  <si>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</si>
  <si>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</si>
  <si>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>二十二、债务付息支出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</si>
  <si>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</si>
  <si>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</si>
  <si>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</si>
  <si>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>二十三、债务发行费用支出</t>
  </si>
  <si>
    <t xml:space="preserve">        一般债务发行费用支出</t>
  </si>
  <si>
    <t>一般公共预算支出合计</t>
  </si>
  <si>
    <t>转移性支出</t>
  </si>
  <si>
    <t xml:space="preserve">  上解上级支出</t>
  </si>
  <si>
    <t xml:space="preserve">     体制上解支出</t>
  </si>
  <si>
    <t xml:space="preserve">     专项上解支出</t>
  </si>
  <si>
    <t xml:space="preserve">  补助下级支出</t>
  </si>
  <si>
    <t xml:space="preserve">     补助各县支出</t>
  </si>
  <si>
    <t xml:space="preserve">     补助各区支出</t>
  </si>
  <si>
    <t xml:space="preserve">  调出资金</t>
  </si>
  <si>
    <t xml:space="preserve">  地方政府债券还本支出</t>
  </si>
  <si>
    <t xml:space="preserve">  地方政府一般债务转贷支出</t>
  </si>
  <si>
    <t xml:space="preserve">  安排预算稳定调节基金</t>
  </si>
  <si>
    <t xml:space="preserve">  年终结余</t>
  </si>
  <si>
    <t xml:space="preserve">    结转下年支出专款</t>
  </si>
  <si>
    <t xml:space="preserve">    净结余</t>
  </si>
  <si>
    <t>支出合计</t>
  </si>
  <si>
    <t>鹿寨县本级一般公共预算2023年支出预算(草案）</t>
  </si>
  <si>
    <t>鹿寨县2023年当年财力安排的一般公共预算支出预算表-经济分类科目</t>
  </si>
  <si>
    <t>金额单位：万元</t>
  </si>
  <si>
    <t>科目</t>
  </si>
  <si>
    <t>2023年预算建议数</t>
  </si>
  <si>
    <t>其中：</t>
  </si>
  <si>
    <t>基本支出</t>
  </si>
  <si>
    <t>项目支出</t>
  </si>
  <si>
    <t>一、机关工资福利支出</t>
  </si>
  <si>
    <t xml:space="preserve">        工资奖金津补贴</t>
  </si>
  <si>
    <t xml:space="preserve">        社会保障缴费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</si>
  <si>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</si>
  <si>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</si>
  <si>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</si>
  <si>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</si>
  <si>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</si>
  <si>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</si>
  <si>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</si>
  <si>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</si>
  <si>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</si>
  <si>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</si>
  <si>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</si>
  <si>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</si>
  <si>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房屋建筑物购建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</si>
  <si>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</si>
  <si>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</si>
  <si>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</si>
  <si>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</si>
  <si>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</si>
  <si>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</si>
  <si>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</si>
  <si>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</si>
  <si>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商品和服务支出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</si>
  <si>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</si>
  <si>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</si>
  <si>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</si>
  <si>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</si>
  <si>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</si>
  <si>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</si>
  <si>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</si>
  <si>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</si>
  <si>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</si>
  <si>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</si>
  <si>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</si>
  <si>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</si>
  <si>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</si>
  <si>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</si>
  <si>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</si>
  <si>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</si>
  <si>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</si>
  <si>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>十一、债务利息及费用支出</t>
  </si>
  <si>
    <t xml:space="preserve">        国内债务付息</t>
  </si>
  <si>
    <t>十二、债务还本支出</t>
  </si>
  <si>
    <t xml:space="preserve">        国内债务还本</t>
  </si>
  <si>
    <t>十三、预备费</t>
  </si>
  <si>
    <t xml:space="preserve">        预备费</t>
  </si>
  <si>
    <t>十三、其他支出</t>
  </si>
  <si>
    <t>财力安排的一般公共预算支出合计</t>
  </si>
  <si>
    <t>上级提前下达</t>
  </si>
  <si>
    <t>鹿寨县一般公共预算转移性收入支出表(草案）</t>
  </si>
  <si>
    <t>鹿寨县2022年一般债务限额和余额情况表（草案）</t>
  </si>
  <si>
    <t xml:space="preserve">      单位：万元</t>
  </si>
  <si>
    <t>项目名称</t>
  </si>
  <si>
    <t>年初债务余额</t>
  </si>
  <si>
    <t>期末债务余额</t>
  </si>
  <si>
    <t>年度限额</t>
  </si>
  <si>
    <t>限额使用比例%</t>
  </si>
  <si>
    <t>一般债务</t>
  </si>
  <si>
    <t>鹿寨县政府性基金预算2023年收入预算(草案）</t>
  </si>
  <si>
    <t>一、政府住房基金收入</t>
  </si>
  <si>
    <t>二、国有土地使用权出让金收入</t>
  </si>
  <si>
    <t>三、国有土地收益基金收入</t>
  </si>
  <si>
    <t>四、农业土地开发资金收入</t>
  </si>
  <si>
    <t>五、城镇公用事业附加收入</t>
  </si>
  <si>
    <t>六、城市基础设施配套费收入</t>
  </si>
  <si>
    <t>七、新菜地开发建设基金收入</t>
  </si>
  <si>
    <t>八、港口建设费收入</t>
  </si>
  <si>
    <t>九、转让政府还贷道路收费权收入</t>
  </si>
  <si>
    <t>十、散装水泥专项资金收入</t>
  </si>
  <si>
    <t>十一、新型墙体材料专项基金收入</t>
  </si>
  <si>
    <t>十二、彩票公益金收入</t>
  </si>
  <si>
    <t>十三、水土保持补偿费收入</t>
  </si>
  <si>
    <t>十四、污水处理费收入</t>
  </si>
  <si>
    <t>十五、其他政府性基金收入</t>
  </si>
  <si>
    <t>十六、专项债券对应项目专项收入</t>
  </si>
  <si>
    <t>基金收入合计</t>
  </si>
  <si>
    <t xml:space="preserve">  下级上解收入</t>
  </si>
  <si>
    <t xml:space="preserve"> </t>
  </si>
  <si>
    <t>鹿寨县政府性基金预算2023年支出预算(草案）</t>
  </si>
  <si>
    <t>备注</t>
  </si>
  <si>
    <t>完成预
算%</t>
  </si>
  <si>
    <t>一、文化体育与传媒</t>
  </si>
  <si>
    <t xml:space="preserve">    国家电影事业发展专项资金安排的支出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</si>
  <si>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</si>
  <si>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</si>
  <si>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</si>
  <si>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</si>
  <si>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</si>
  <si>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</si>
  <si>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</si>
  <si>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</si>
  <si>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</si>
  <si>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</si>
  <si>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二、社会保障和就业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</si>
  <si>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</si>
  <si>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</si>
  <si>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</si>
  <si>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</si>
  <si>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小型水库移民扶助基金支出</t>
  </si>
  <si>
    <t xml:space="preserve">      其他小型水库移民扶助基金支出</t>
  </si>
  <si>
    <t>三、城乡社区事务</t>
  </si>
  <si>
    <t xml:space="preserve">    政府住房基金支出</t>
  </si>
  <si>
    <t xml:space="preserve">      管理费用支出</t>
  </si>
  <si>
    <t xml:space="preserve">      廉租住房支出</t>
  </si>
  <si>
    <t xml:space="preserve">      公共租赁住房支出</t>
  </si>
  <si>
    <t xml:space="preserve">      公共租赁住房维护和管理支出</t>
  </si>
  <si>
    <t xml:space="preserve">      保障性住房租金补贴</t>
  </si>
  <si>
    <t xml:space="preserve">      其他政府住房基金支出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</si>
  <si>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</si>
  <si>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</si>
  <si>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</si>
  <si>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</si>
  <si>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</si>
  <si>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</si>
  <si>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</si>
  <si>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支付破产或改制企业职工安置费</t>
  </si>
  <si>
    <t xml:space="preserve">      棚户区改造支出</t>
  </si>
  <si>
    <t xml:space="preserve">      其他国有土地使用权出让收入安排的支出</t>
  </si>
  <si>
    <t xml:space="preserve">    城镇公用事业附加安排的支出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</si>
  <si>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</si>
  <si>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</si>
  <si>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</si>
  <si>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</si>
  <si>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</si>
  <si>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国有土地收益基金支出</t>
  </si>
  <si>
    <t>　    征地和拆迁补偿支出</t>
  </si>
  <si>
    <t>　    土地开发支出</t>
  </si>
  <si>
    <t>　    其他国有土地收益基金支出</t>
  </si>
  <si>
    <t xml:space="preserve">    农业土地开发资金支出</t>
  </si>
  <si>
    <t xml:space="preserve">    新增建设用地有偿使用费安排的支出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</si>
  <si>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</si>
  <si>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</si>
  <si>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</si>
  <si>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</si>
  <si>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</si>
  <si>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</si>
  <si>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</si>
  <si>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</si>
  <si>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</si>
  <si>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</si>
  <si>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</si>
  <si>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</si>
  <si>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</si>
  <si>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</si>
  <si>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</si>
  <si>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四、农林水事务</t>
  </si>
  <si>
    <t xml:space="preserve">    新菜地开发建设基金支出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</si>
  <si>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</si>
  <si>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</si>
  <si>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</si>
  <si>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</si>
  <si>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</si>
  <si>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</si>
  <si>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</si>
  <si>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</si>
  <si>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</si>
  <si>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国家重大水利工程建设基金支出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</si>
  <si>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</si>
  <si>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</si>
  <si>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</si>
  <si>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</si>
  <si>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</si>
  <si>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</si>
  <si>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</si>
  <si>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</si>
  <si>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>五、交通运输</t>
  </si>
  <si>
    <t xml:space="preserve">     港口建设费安排的支出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</si>
  <si>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</si>
  <si>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</si>
  <si>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</si>
  <si>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</si>
  <si>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其他转让政府还贷道路收费支出</t>
    </r>
  </si>
  <si>
    <t>六、资源勘探电力信息等事务</t>
  </si>
  <si>
    <t xml:space="preserve">     散装水泥专项资金支出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</si>
  <si>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</si>
  <si>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</si>
  <si>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</si>
  <si>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</si>
  <si>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</si>
  <si>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</si>
  <si>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新型墙体材料专项基金支出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</si>
  <si>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</si>
  <si>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</si>
  <si>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</si>
  <si>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</si>
  <si>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</si>
  <si>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>七、商业服务业等事务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</si>
  <si>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旅游发展基金支出</t>
    </r>
  </si>
  <si>
    <t>八、其他支出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</si>
  <si>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其他政府性基金支出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</si>
  <si>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债务发行费用支出</t>
    </r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</si>
  <si>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</si>
  <si>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</si>
  <si>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</si>
  <si>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</si>
  <si>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</si>
  <si>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</si>
  <si>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</si>
  <si>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</si>
  <si>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</si>
  <si>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</si>
  <si>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</si>
  <si>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九、债务付息支出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</si>
  <si>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地方政府专项债务付息支出</t>
    </r>
  </si>
  <si>
    <t>十、债务发行费用支出</t>
  </si>
  <si>
    <t xml:space="preserve">    地方政府专项债务发行费用支出</t>
  </si>
  <si>
    <t>十一、抗疫特别国债安排的支出</t>
  </si>
  <si>
    <t>十二、上年结转专款支出</t>
  </si>
  <si>
    <t>基金支出合计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</si>
  <si>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债务还本支出</t>
    </r>
  </si>
  <si>
    <t>支出总计</t>
  </si>
  <si>
    <t>鹿寨县本级政府性基金预算2023年支出预算(草案）</t>
  </si>
  <si>
    <t>鹿寨县政府性基金预算2023年转移支付收入支出预算(草案）</t>
  </si>
  <si>
    <t>鹿寨县2022年专项债务限额和余额情况表（草案）</t>
  </si>
  <si>
    <t>专项债务</t>
  </si>
  <si>
    <t>鹿寨县本级社会保险基金预算2023年预算(草案）</t>
  </si>
  <si>
    <t>单位：万元</t>
  </si>
  <si>
    <t>项  目</t>
  </si>
  <si>
    <t>2022年执行数</t>
  </si>
  <si>
    <t>一、鹿寨县本级社会保险基金收入合计</t>
  </si>
  <si>
    <t>（一）机关事业单位基本养老保险基金收入</t>
  </si>
  <si>
    <t>（二）城乡居民社会养老保险基金收入</t>
  </si>
  <si>
    <t>二、鹿寨县本级社会保险基金支出合计</t>
  </si>
  <si>
    <t>（一）机关事业单位基本养老保险基金支出</t>
  </si>
  <si>
    <t>（二）城乡居民社会养老保险基金支出</t>
  </si>
  <si>
    <t>三、鹿寨县本级社会保险基金本年收支结余合计</t>
  </si>
  <si>
    <t>四、鹿寨县本级社会保险基金年末累计结余合计</t>
  </si>
  <si>
    <t>鹿寨县本级社会保险基金预算2023年收入预算(草案）</t>
  </si>
  <si>
    <t>鹿寨县本级社会保险基金预算2023年支出预算(草案）</t>
  </si>
  <si>
    <t>鹿寨县国有资本经营预算2023年收入预算(草案）</t>
  </si>
  <si>
    <t>2022年
执行数</t>
  </si>
  <si>
    <t>一、利润收入</t>
  </si>
  <si>
    <t xml:space="preserve">    房地产企业利润收入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</si>
  <si>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</si>
  <si>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</si>
  <si>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</si>
  <si>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</si>
  <si>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</si>
  <si>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>三、产权转让收入</t>
  </si>
  <si>
    <t xml:space="preserve">    国有独资企业产权转让收入</t>
  </si>
  <si>
    <t xml:space="preserve">    厂办大集体产权转让收入</t>
  </si>
  <si>
    <t>四、清算收入</t>
  </si>
  <si>
    <t>五、其他国有资本经营收入</t>
  </si>
  <si>
    <t>鹿寨县国有资本经营收入合计</t>
  </si>
  <si>
    <t>上级补助收入</t>
  </si>
  <si>
    <t>上年结余收入</t>
  </si>
  <si>
    <t>鹿寨县国有资本经营预算2023年支出预算(草案）</t>
  </si>
  <si>
    <t>一、社会保障和就业支出</t>
  </si>
  <si>
    <t>二、国有资本经营预算支出</t>
  </si>
  <si>
    <t>（一）  解决历史遗留问题及改革成本支出</t>
  </si>
  <si>
    <t xml:space="preserve">    厂办大集体改革支出</t>
  </si>
  <si>
    <t xml:space="preserve">    “三供一业”移交补助支出</t>
  </si>
  <si>
    <t xml:space="preserve">    国有企业改革成本支出</t>
  </si>
  <si>
    <t xml:space="preserve">    其他解决历史遗留问题及改革成本支出</t>
  </si>
  <si>
    <t xml:space="preserve"> （二） 国有企业资本金注入</t>
  </si>
  <si>
    <t xml:space="preserve">    国有经济结构调整支出</t>
  </si>
  <si>
    <t xml:space="preserve">    公益性设施投资支出</t>
  </si>
  <si>
    <t xml:space="preserve">    其他国有企业资本金注入</t>
  </si>
  <si>
    <t xml:space="preserve"> （三） 国有企业政策性补贴</t>
  </si>
  <si>
    <t xml:space="preserve"> （四） 金融国有资本经营预算支出</t>
  </si>
  <si>
    <t>国有资本经营预算支出合计</t>
  </si>
  <si>
    <t>三、转移性支出</t>
  </si>
  <si>
    <t xml:space="preserve">    国有资本经营预算转移支付支出</t>
  </si>
  <si>
    <t xml:space="preserve">    调出一般公共预算支出</t>
  </si>
  <si>
    <t xml:space="preserve">    年终结转结余</t>
  </si>
  <si>
    <t>鹿寨县本级国有资本经营预算2023年支出预算(草案）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</si>
</sst>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#,##0_ "/>
    <numFmt numFmtId="179" formatCode="_-* #,##0_-;\-* #,##0_-;_-* &quot;-&quot;_-;_-@_-"/>
    <numFmt numFmtId="180" formatCode="0.0_ "/>
    <numFmt numFmtId="181" formatCode="0.00_ "/>
    <numFmt numFmtId="182" formatCode="#,##0_);[Red]\(#,##0\)"/>
    <numFmt numFmtId="183" formatCode="#,##0.0_ "/>
    <numFmt numFmtId="184" formatCode="0_);[Red]\(0\)"/>
  </numFmts>
  <fonts count="53">
    <font>
      <sz val="12"/>
      <name val="宋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6"/>
      <name val="仿宋_GB2312"/>
      <charset val="134"/>
    </font>
    <font>
      <sz val="12"/>
      <name val="Times New Roman"/>
      <charset val="0"/>
    </font>
    <font>
      <b/>
      <sz val="36"/>
      <name val="方正小标宋简体"/>
      <charset val="134"/>
    </font>
    <font>
      <b/>
      <sz val="36"/>
      <name val="宋体"/>
      <charset val="134"/>
    </font>
    <font>
      <b/>
      <sz val="36"/>
      <name val="Times New Roman"/>
      <charset val="0"/>
    </font>
    <font>
      <sz val="2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3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17" borderId="14" applyNumberFormat="0" applyAlignment="0" applyProtection="0">
      <alignment vertical="center"/>
    </xf>
    <xf numFmtId="0" fontId="44" fillId="17" borderId="9" applyNumberFormat="0" applyAlignment="0" applyProtection="0">
      <alignment vertical="center"/>
    </xf>
    <xf numFmtId="0" fontId="45" fillId="18" borderId="15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/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0" borderId="0"/>
    <xf numFmtId="0" fontId="34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11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43" fontId="0" fillId="0" borderId="0" applyFont="0" applyFill="0" applyBorder="0" applyAlignment="0" applyProtection="0">
      <alignment vertical="center"/>
    </xf>
    <xf numFmtId="0" fontId="17" fillId="0" borderId="0"/>
    <xf numFmtId="43" fontId="11" fillId="0" borderId="0" applyFont="0" applyFill="0" applyBorder="0" applyAlignment="0" applyProtection="0">
      <alignment vertical="center"/>
    </xf>
    <xf numFmtId="0" fontId="17" fillId="0" borderId="0"/>
    <xf numFmtId="43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42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</cellStyleXfs>
  <cellXfs count="354">
    <xf numFmtId="0" fontId="0" fillId="0" borderId="0" xfId="0">
      <alignment vertical="center"/>
    </xf>
    <xf numFmtId="0" fontId="1" fillId="0" borderId="0" xfId="68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right" vertical="center" wrapText="1"/>
    </xf>
    <xf numFmtId="0" fontId="3" fillId="0" borderId="2" xfId="87" applyFont="1" applyBorder="1" applyAlignment="1">
      <alignment horizontal="center" vertical="center"/>
    </xf>
    <xf numFmtId="0" fontId="3" fillId="0" borderId="3" xfId="85" applyFont="1" applyBorder="1" applyAlignment="1">
      <alignment horizontal="center" vertical="center" wrapText="1"/>
    </xf>
    <xf numFmtId="0" fontId="3" fillId="0" borderId="4" xfId="85" applyFont="1" applyBorder="1" applyAlignment="1">
      <alignment horizontal="center" vertical="center"/>
    </xf>
    <xf numFmtId="0" fontId="3" fillId="0" borderId="5" xfId="85" applyFont="1" applyBorder="1" applyAlignment="1">
      <alignment horizontal="center" vertical="center"/>
    </xf>
    <xf numFmtId="0" fontId="3" fillId="0" borderId="6" xfId="85" applyFont="1" applyBorder="1" applyAlignment="1">
      <alignment horizontal="center" vertical="center"/>
    </xf>
    <xf numFmtId="0" fontId="3" fillId="0" borderId="7" xfId="85" applyFont="1" applyBorder="1" applyAlignment="1">
      <alignment horizontal="center" vertical="center" wrapText="1"/>
    </xf>
    <xf numFmtId="179" fontId="3" fillId="0" borderId="3" xfId="84" applyNumberFormat="1" applyFont="1" applyBorder="1" applyAlignment="1">
      <alignment horizontal="center" vertical="center" wrapText="1"/>
    </xf>
    <xf numFmtId="179" fontId="3" fillId="0" borderId="4" xfId="84" applyNumberFormat="1" applyFont="1" applyBorder="1" applyAlignment="1">
      <alignment horizontal="center" vertical="center" wrapText="1"/>
    </xf>
    <xf numFmtId="179" fontId="3" fillId="0" borderId="6" xfId="84" applyNumberFormat="1" applyFont="1" applyBorder="1" applyAlignment="1">
      <alignment horizontal="center" vertical="center" wrapText="1"/>
    </xf>
    <xf numFmtId="0" fontId="3" fillId="0" borderId="8" xfId="85" applyFont="1" applyBorder="1" applyAlignment="1">
      <alignment horizontal="center" vertical="center" wrapText="1"/>
    </xf>
    <xf numFmtId="179" fontId="3" fillId="0" borderId="8" xfId="84" applyNumberFormat="1" applyFont="1" applyBorder="1" applyAlignment="1">
      <alignment horizontal="center" vertical="center" wrapText="1"/>
    </xf>
    <xf numFmtId="178" fontId="3" fillId="0" borderId="2" xfId="84" applyNumberFormat="1" applyFont="1" applyBorder="1" applyAlignment="1">
      <alignment horizontal="center" vertical="center"/>
    </xf>
    <xf numFmtId="179" fontId="3" fillId="0" borderId="2" xfId="84" applyNumberFormat="1" applyFont="1" applyBorder="1" applyAlignment="1">
      <alignment horizontal="center" vertical="center"/>
    </xf>
    <xf numFmtId="0" fontId="4" fillId="0" borderId="2" xfId="69" applyFont="1" applyFill="1" applyBorder="1" applyAlignment="1">
      <alignment horizontal="left" vertical="center" wrapText="1"/>
    </xf>
    <xf numFmtId="0" fontId="3" fillId="0" borderId="2" xfId="62" applyNumberFormat="1" applyFont="1" applyFill="1" applyBorder="1" applyAlignment="1">
      <alignment horizontal="right" vertical="center"/>
    </xf>
    <xf numFmtId="180" fontId="4" fillId="0" borderId="8" xfId="67" applyNumberFormat="1" applyFont="1" applyFill="1" applyBorder="1" applyAlignment="1">
      <alignment horizontal="center" vertical="center" wrapText="1"/>
    </xf>
    <xf numFmtId="0" fontId="3" fillId="0" borderId="2" xfId="69" applyFont="1" applyFill="1" applyBorder="1" applyAlignment="1">
      <alignment horizontal="left" vertical="center" wrapText="1"/>
    </xf>
    <xf numFmtId="177" fontId="3" fillId="0" borderId="2" xfId="62" applyNumberFormat="1" applyFont="1" applyFill="1" applyBorder="1" applyAlignment="1">
      <alignment horizontal="right" vertical="center"/>
    </xf>
    <xf numFmtId="180" fontId="4" fillId="0" borderId="8" xfId="67" applyNumberFormat="1" applyFont="1" applyFill="1" applyBorder="1" applyAlignment="1">
      <alignment horizontal="right" vertical="center" wrapText="1"/>
    </xf>
    <xf numFmtId="177" fontId="3" fillId="0" borderId="2" xfId="78" applyNumberFormat="1" applyFont="1" applyFill="1" applyBorder="1" applyAlignment="1">
      <alignment vertical="center"/>
    </xf>
    <xf numFmtId="0" fontId="4" fillId="0" borderId="2" xfId="69" applyFont="1" applyFill="1" applyBorder="1" applyAlignment="1">
      <alignment horizontal="center" vertical="center" wrapText="1"/>
    </xf>
    <xf numFmtId="0" fontId="4" fillId="0" borderId="4" xfId="67" applyFont="1" applyFill="1" applyBorder="1" applyAlignment="1">
      <alignment horizontal="left" vertical="center" wrapText="1"/>
    </xf>
    <xf numFmtId="0" fontId="4" fillId="0" borderId="2" xfId="67" applyFont="1" applyFill="1" applyBorder="1" applyAlignment="1">
      <alignment horizontal="center" vertical="center" wrapText="1"/>
    </xf>
    <xf numFmtId="0" fontId="4" fillId="2" borderId="2" xfId="67" applyFont="1" applyFill="1" applyBorder="1" applyAlignment="1">
      <alignment horizontal="center" vertical="center" wrapText="1"/>
    </xf>
    <xf numFmtId="0" fontId="4" fillId="3" borderId="2" xfId="67" applyNumberFormat="1" applyFont="1" applyFill="1" applyBorder="1" applyAlignment="1">
      <alignment horizontal="right" vertical="center" wrapText="1"/>
    </xf>
    <xf numFmtId="177" fontId="4" fillId="3" borderId="2" xfId="67" applyNumberFormat="1" applyFont="1" applyFill="1" applyBorder="1" applyAlignment="1">
      <alignment horizontal="right" vertical="center" wrapText="1"/>
    </xf>
    <xf numFmtId="180" fontId="4" fillId="3" borderId="8" xfId="67" applyNumberFormat="1" applyFont="1" applyFill="1" applyBorder="1" applyAlignment="1">
      <alignment horizontal="right" vertical="center" wrapText="1"/>
    </xf>
    <xf numFmtId="0" fontId="5" fillId="0" borderId="0" xfId="78" applyFont="1" applyFill="1"/>
    <xf numFmtId="178" fontId="5" fillId="0" borderId="0" xfId="78" applyNumberFormat="1" applyFont="1" applyFill="1"/>
    <xf numFmtId="0" fontId="6" fillId="0" borderId="0" xfId="66" applyFont="1" applyFill="1" applyBorder="1" applyAlignment="1">
      <alignment horizontal="center" vertical="center" wrapText="1"/>
    </xf>
    <xf numFmtId="0" fontId="7" fillId="0" borderId="0" xfId="66" applyFont="1">
      <alignment vertical="center"/>
    </xf>
    <xf numFmtId="0" fontId="7" fillId="0" borderId="1" xfId="66" applyFont="1" applyFill="1" applyBorder="1" applyAlignment="1">
      <alignment horizontal="right" vertical="center" wrapText="1"/>
    </xf>
    <xf numFmtId="0" fontId="7" fillId="0" borderId="1" xfId="66" applyFont="1" applyFill="1" applyBorder="1" applyAlignment="1">
      <alignment vertical="center"/>
    </xf>
    <xf numFmtId="0" fontId="8" fillId="0" borderId="2" xfId="85" applyFont="1" applyBorder="1" applyAlignment="1">
      <alignment horizontal="center" vertical="center"/>
    </xf>
    <xf numFmtId="0" fontId="8" fillId="0" borderId="3" xfId="85" applyFont="1" applyBorder="1" applyAlignment="1">
      <alignment horizontal="center" vertical="center" wrapText="1"/>
    </xf>
    <xf numFmtId="0" fontId="8" fillId="0" borderId="7" xfId="62" applyFont="1" applyBorder="1" applyAlignment="1">
      <alignment horizontal="center" vertical="center"/>
    </xf>
    <xf numFmtId="179" fontId="8" fillId="0" borderId="2" xfId="84" applyNumberFormat="1" applyFont="1" applyBorder="1" applyAlignment="1">
      <alignment horizontal="center" vertical="center" wrapText="1"/>
    </xf>
    <xf numFmtId="0" fontId="8" fillId="0" borderId="8" xfId="62" applyFont="1" applyBorder="1" applyAlignment="1">
      <alignment horizontal="center" vertical="center"/>
    </xf>
    <xf numFmtId="179" fontId="8" fillId="0" borderId="2" xfId="84" applyNumberFormat="1" applyFont="1" applyBorder="1" applyAlignment="1">
      <alignment horizontal="center" vertical="center"/>
    </xf>
    <xf numFmtId="0" fontId="7" fillId="0" borderId="2" xfId="65" applyFont="1" applyFill="1" applyBorder="1" applyAlignment="1">
      <alignment horizontal="left" vertical="center" wrapText="1"/>
    </xf>
    <xf numFmtId="0" fontId="0" fillId="0" borderId="2" xfId="62" applyNumberFormat="1" applyFont="1" applyFill="1" applyBorder="1" applyAlignment="1">
      <alignment horizontal="right" vertical="center"/>
    </xf>
    <xf numFmtId="177" fontId="0" fillId="0" borderId="2" xfId="62" applyNumberFormat="1" applyFont="1" applyFill="1" applyBorder="1" applyAlignment="1">
      <alignment horizontal="right" vertical="center"/>
    </xf>
    <xf numFmtId="180" fontId="0" fillId="0" borderId="2" xfId="62" applyNumberFormat="1" applyFont="1" applyFill="1" applyBorder="1" applyAlignment="1">
      <alignment horizontal="right" vertical="center"/>
    </xf>
    <xf numFmtId="0" fontId="7" fillId="0" borderId="0" xfId="66" applyFont="1" applyFill="1">
      <alignment vertical="center"/>
    </xf>
    <xf numFmtId="177" fontId="8" fillId="0" borderId="2" xfId="62" applyNumberFormat="1" applyFont="1" applyFill="1" applyBorder="1" applyAlignment="1">
      <alignment horizontal="right" vertical="center"/>
    </xf>
    <xf numFmtId="180" fontId="8" fillId="0" borderId="2" xfId="62" applyNumberFormat="1" applyFont="1" applyFill="1" applyBorder="1" applyAlignment="1">
      <alignment horizontal="right" vertical="center"/>
    </xf>
    <xf numFmtId="0" fontId="9" fillId="2" borderId="2" xfId="65" applyFont="1" applyFill="1" applyBorder="1" applyAlignment="1">
      <alignment horizontal="center" vertical="center" wrapText="1"/>
    </xf>
    <xf numFmtId="0" fontId="8" fillId="2" borderId="2" xfId="62" applyNumberFormat="1" applyFont="1" applyFill="1" applyBorder="1" applyAlignment="1">
      <alignment horizontal="right" vertical="center"/>
    </xf>
    <xf numFmtId="177" fontId="8" fillId="2" borderId="2" xfId="62" applyNumberFormat="1" applyFont="1" applyFill="1" applyBorder="1" applyAlignment="1">
      <alignment horizontal="right" vertical="center"/>
    </xf>
    <xf numFmtId="180" fontId="8" fillId="2" borderId="2" xfId="62" applyNumberFormat="1" applyFont="1" applyFill="1" applyBorder="1" applyAlignment="1">
      <alignment horizontal="right" vertical="center"/>
    </xf>
    <xf numFmtId="0" fontId="9" fillId="0" borderId="0" xfId="66" applyFont="1">
      <alignment vertical="center"/>
    </xf>
    <xf numFmtId="0" fontId="0" fillId="0" borderId="0" xfId="77" applyFont="1"/>
    <xf numFmtId="0" fontId="0" fillId="0" borderId="0" xfId="62" applyFont="1">
      <alignment vertical="center"/>
    </xf>
    <xf numFmtId="178" fontId="0" fillId="0" borderId="0" xfId="62" applyNumberFormat="1" applyFont="1">
      <alignment vertical="center"/>
    </xf>
    <xf numFmtId="0" fontId="7" fillId="0" borderId="0" xfId="66" applyFont="1" applyBorder="1">
      <alignment vertical="center"/>
    </xf>
    <xf numFmtId="0" fontId="8" fillId="0" borderId="0" xfId="75" applyFont="1" applyAlignment="1">
      <alignment horizontal="center" vertical="center"/>
    </xf>
    <xf numFmtId="0" fontId="0" fillId="0" borderId="0" xfId="75" applyFont="1" applyAlignment="1">
      <alignment vertical="center"/>
    </xf>
    <xf numFmtId="0" fontId="0" fillId="0" borderId="0" xfId="75" applyFont="1" applyAlignment="1">
      <alignment horizontal="right" vertical="center"/>
    </xf>
    <xf numFmtId="0" fontId="0" fillId="0" borderId="2" xfId="75" applyFont="1" applyBorder="1" applyAlignment="1">
      <alignment horizontal="center" vertical="center"/>
    </xf>
    <xf numFmtId="0" fontId="10" fillId="0" borderId="3" xfId="86" applyFont="1" applyFill="1" applyBorder="1" applyAlignment="1">
      <alignment horizontal="center" vertical="center" wrapText="1"/>
    </xf>
    <xf numFmtId="0" fontId="0" fillId="0" borderId="2" xfId="86" applyFont="1" applyBorder="1" applyAlignment="1">
      <alignment horizontal="center" vertical="center"/>
    </xf>
    <xf numFmtId="0" fontId="10" fillId="0" borderId="7" xfId="86" applyFont="1" applyFill="1" applyBorder="1" applyAlignment="1">
      <alignment horizontal="center" vertical="center" wrapText="1"/>
    </xf>
    <xf numFmtId="41" fontId="0" fillId="0" borderId="2" xfId="43" applyNumberFormat="1" applyFont="1" applyBorder="1" applyAlignment="1">
      <alignment horizontal="center" vertical="center" wrapText="1"/>
    </xf>
    <xf numFmtId="0" fontId="10" fillId="0" borderId="8" xfId="86" applyFont="1" applyFill="1" applyBorder="1" applyAlignment="1">
      <alignment horizontal="center" vertical="center" wrapText="1"/>
    </xf>
    <xf numFmtId="41" fontId="0" fillId="0" borderId="2" xfId="43" applyNumberFormat="1" applyFont="1" applyBorder="1" applyAlignment="1">
      <alignment horizontal="center" vertical="center"/>
    </xf>
    <xf numFmtId="0" fontId="7" fillId="2" borderId="2" xfId="75" applyFont="1" applyFill="1" applyBorder="1" applyAlignment="1">
      <alignment vertical="center" wrapText="1"/>
    </xf>
    <xf numFmtId="178" fontId="0" fillId="2" borderId="2" xfId="43" applyNumberFormat="1" applyFont="1" applyFill="1" applyBorder="1" applyAlignment="1">
      <alignment horizontal="right" vertical="center"/>
    </xf>
    <xf numFmtId="181" fontId="0" fillId="2" borderId="2" xfId="43" applyNumberFormat="1" applyFont="1" applyFill="1" applyBorder="1" applyAlignment="1">
      <alignment horizontal="right" vertical="center"/>
    </xf>
    <xf numFmtId="0" fontId="7" fillId="0" borderId="2" xfId="75" applyFont="1" applyFill="1" applyBorder="1" applyAlignment="1">
      <alignment horizontal="justify" vertical="center" wrapText="1"/>
    </xf>
    <xf numFmtId="178" fontId="0" fillId="0" borderId="2" xfId="43" applyNumberFormat="1" applyFont="1" applyFill="1" applyBorder="1" applyAlignment="1">
      <alignment horizontal="right" vertical="center"/>
    </xf>
    <xf numFmtId="181" fontId="0" fillId="0" borderId="2" xfId="43" applyNumberFormat="1" applyFont="1" applyFill="1" applyBorder="1" applyAlignment="1">
      <alignment horizontal="right" vertical="center"/>
    </xf>
    <xf numFmtId="0" fontId="0" fillId="0" borderId="2" xfId="75" applyFont="1" applyFill="1" applyBorder="1" applyAlignment="1">
      <alignment horizontal="justify" vertical="center" wrapText="1"/>
    </xf>
    <xf numFmtId="178" fontId="0" fillId="0" borderId="2" xfId="6" applyNumberFormat="1" applyFont="1" applyFill="1" applyBorder="1" applyAlignment="1">
      <alignment horizontal="right" vertical="center"/>
    </xf>
    <xf numFmtId="181" fontId="0" fillId="0" borderId="2" xfId="6" applyNumberFormat="1" applyFont="1" applyFill="1" applyBorder="1" applyAlignment="1">
      <alignment horizontal="right" vertical="center"/>
    </xf>
    <xf numFmtId="0" fontId="7" fillId="2" borderId="2" xfId="75" applyFont="1" applyFill="1" applyBorder="1" applyAlignment="1">
      <alignment horizontal="justify" vertical="center" wrapText="1"/>
    </xf>
    <xf numFmtId="178" fontId="0" fillId="2" borderId="2" xfId="6" applyNumberFormat="1" applyFont="1" applyFill="1" applyBorder="1" applyAlignment="1">
      <alignment horizontal="right" vertical="center"/>
    </xf>
    <xf numFmtId="181" fontId="0" fillId="2" borderId="2" xfId="6" applyNumberFormat="1" applyFont="1" applyFill="1" applyBorder="1" applyAlignment="1">
      <alignment horizontal="right" vertical="center"/>
    </xf>
    <xf numFmtId="178" fontId="7" fillId="2" borderId="2" xfId="85" applyNumberFormat="1" applyFont="1" applyFill="1" applyBorder="1" applyAlignment="1" applyProtection="1">
      <alignment horizontal="right" vertical="center"/>
    </xf>
    <xf numFmtId="0" fontId="0" fillId="0" borderId="0" xfId="75" applyFont="1" applyBorder="1" applyAlignment="1">
      <alignment horizontal="left" vertical="center" wrapText="1"/>
    </xf>
    <xf numFmtId="178" fontId="0" fillId="2" borderId="2" xfId="86" applyNumberFormat="1" applyFont="1" applyFill="1" applyBorder="1" applyAlignment="1" applyProtection="1">
      <alignment horizontal="right" vertical="center"/>
    </xf>
    <xf numFmtId="178" fontId="7" fillId="2" borderId="2" xfId="86" applyNumberFormat="1" applyFont="1" applyFill="1" applyBorder="1" applyAlignment="1" applyProtection="1">
      <alignment horizontal="right" vertical="center"/>
    </xf>
    <xf numFmtId="0" fontId="11" fillId="0" borderId="0" xfId="59">
      <alignment vertical="center"/>
    </xf>
    <xf numFmtId="176" fontId="11" fillId="0" borderId="0" xfId="59" applyNumberFormat="1">
      <alignment vertical="center"/>
    </xf>
    <xf numFmtId="0" fontId="12" fillId="0" borderId="0" xfId="59" applyFont="1" applyAlignment="1">
      <alignment horizontal="center" vertical="center"/>
    </xf>
    <xf numFmtId="0" fontId="3" fillId="0" borderId="0" xfId="59" applyFont="1">
      <alignment vertical="center"/>
    </xf>
    <xf numFmtId="176" fontId="3" fillId="0" borderId="0" xfId="59" applyNumberFormat="1" applyFont="1" applyAlignment="1">
      <alignment horizontal="right" vertical="center"/>
    </xf>
    <xf numFmtId="0" fontId="13" fillId="0" borderId="2" xfId="59" applyFont="1" applyBorder="1" applyAlignment="1">
      <alignment horizontal="center" vertical="center"/>
    </xf>
    <xf numFmtId="176" fontId="13" fillId="0" borderId="2" xfId="59" applyNumberFormat="1" applyFont="1" applyBorder="1" applyAlignment="1">
      <alignment horizontal="center" vertical="center"/>
    </xf>
    <xf numFmtId="0" fontId="13" fillId="0" borderId="0" xfId="59" applyFont="1" applyAlignment="1">
      <alignment horizontal="center" vertical="center"/>
    </xf>
    <xf numFmtId="0" fontId="3" fillId="0" borderId="2" xfId="59" applyFont="1" applyBorder="1" applyAlignment="1">
      <alignment horizontal="center" vertical="center"/>
    </xf>
    <xf numFmtId="178" fontId="3" fillId="0" borderId="2" xfId="59" applyNumberFormat="1" applyFont="1" applyBorder="1">
      <alignment vertical="center"/>
    </xf>
    <xf numFmtId="176" fontId="3" fillId="0" borderId="2" xfId="59" applyNumberFormat="1" applyFont="1" applyBorder="1">
      <alignment vertical="center"/>
    </xf>
    <xf numFmtId="177" fontId="14" fillId="0" borderId="0" xfId="9" applyNumberFormat="1" applyFont="1" applyFill="1" applyAlignment="1">
      <alignment horizontal="center" vertical="center"/>
    </xf>
    <xf numFmtId="177" fontId="0" fillId="0" borderId="0" xfId="9" applyNumberFormat="1" applyFont="1" applyFill="1" applyAlignment="1">
      <alignment horizontal="left" vertical="center"/>
    </xf>
    <xf numFmtId="177" fontId="0" fillId="0" borderId="0" xfId="9" applyNumberFormat="1" applyFont="1" applyFill="1" applyAlignment="1">
      <alignment horizontal="center" vertical="center"/>
    </xf>
    <xf numFmtId="180" fontId="0" fillId="0" borderId="0" xfId="9" applyNumberFormat="1" applyFont="1" applyFill="1" applyAlignment="1">
      <alignment horizontal="center" vertical="center"/>
    </xf>
    <xf numFmtId="177" fontId="8" fillId="0" borderId="2" xfId="9" applyNumberFormat="1" applyFont="1" applyFill="1" applyBorder="1" applyAlignment="1">
      <alignment horizontal="center" vertical="center"/>
    </xf>
    <xf numFmtId="177" fontId="8" fillId="0" borderId="4" xfId="9" applyNumberFormat="1" applyFont="1" applyFill="1" applyBorder="1" applyAlignment="1">
      <alignment horizontal="center" vertical="center"/>
    </xf>
    <xf numFmtId="177" fontId="8" fillId="0" borderId="5" xfId="9" applyNumberFormat="1" applyFont="1" applyFill="1" applyBorder="1" applyAlignment="1">
      <alignment horizontal="center" vertical="center"/>
    </xf>
    <xf numFmtId="177" fontId="8" fillId="0" borderId="6" xfId="9" applyNumberFormat="1" applyFont="1" applyFill="1" applyBorder="1" applyAlignment="1">
      <alignment horizontal="center" vertical="center"/>
    </xf>
    <xf numFmtId="177" fontId="8" fillId="0" borderId="3" xfId="9" applyNumberFormat="1" applyFont="1" applyFill="1" applyBorder="1" applyAlignment="1">
      <alignment horizontal="center" vertical="center"/>
    </xf>
    <xf numFmtId="180" fontId="8" fillId="0" borderId="3" xfId="9" applyNumberFormat="1" applyFont="1" applyFill="1" applyBorder="1" applyAlignment="1">
      <alignment horizontal="center" vertical="center"/>
    </xf>
    <xf numFmtId="177" fontId="8" fillId="0" borderId="2" xfId="9" applyNumberFormat="1" applyFont="1" applyFill="1" applyBorder="1" applyAlignment="1">
      <alignment horizontal="center" vertical="center" wrapText="1"/>
    </xf>
    <xf numFmtId="177" fontId="8" fillId="0" borderId="8" xfId="9" applyNumberFormat="1" applyFont="1" applyFill="1" applyBorder="1" applyAlignment="1">
      <alignment horizontal="center" vertical="center"/>
    </xf>
    <xf numFmtId="180" fontId="8" fillId="0" borderId="8" xfId="9" applyNumberFormat="1" applyFont="1" applyFill="1" applyBorder="1" applyAlignment="1">
      <alignment horizontal="center" vertical="center"/>
    </xf>
    <xf numFmtId="180" fontId="8" fillId="0" borderId="2" xfId="9" applyNumberFormat="1" applyFont="1" applyFill="1" applyBorder="1" applyAlignment="1">
      <alignment horizontal="center" vertical="center"/>
    </xf>
    <xf numFmtId="177" fontId="15" fillId="2" borderId="2" xfId="9" applyNumberFormat="1" applyFont="1" applyFill="1" applyBorder="1" applyAlignment="1" applyProtection="1">
      <alignment horizontal="left" vertical="center"/>
      <protection locked="0"/>
    </xf>
    <xf numFmtId="178" fontId="15" fillId="2" borderId="2" xfId="63" applyNumberFormat="1" applyFont="1" applyFill="1" applyBorder="1" applyAlignment="1">
      <alignment vertical="center"/>
    </xf>
    <xf numFmtId="180" fontId="0" fillId="2" borderId="2" xfId="9" applyNumberFormat="1" applyFont="1" applyFill="1" applyBorder="1" applyAlignment="1">
      <alignment horizontal="right" vertical="center"/>
    </xf>
    <xf numFmtId="177" fontId="8" fillId="2" borderId="2" xfId="9" applyNumberFormat="1" applyFont="1" applyFill="1" applyBorder="1" applyAlignment="1">
      <alignment horizontal="center" vertical="center"/>
    </xf>
    <xf numFmtId="180" fontId="8" fillId="2" borderId="2" xfId="9" applyNumberFormat="1" applyFont="1" applyFill="1" applyBorder="1" applyAlignment="1">
      <alignment horizontal="center" vertical="center"/>
    </xf>
    <xf numFmtId="177" fontId="10" fillId="0" borderId="2" xfId="9" applyNumberFormat="1" applyFont="1" applyFill="1" applyBorder="1" applyAlignment="1" applyProtection="1">
      <alignment horizontal="left" vertical="center"/>
      <protection locked="0"/>
    </xf>
    <xf numFmtId="3" fontId="10" fillId="0" borderId="2" xfId="63" applyNumberFormat="1" applyFont="1" applyFill="1" applyBorder="1" applyAlignment="1">
      <alignment vertical="center"/>
    </xf>
    <xf numFmtId="178" fontId="10" fillId="0" borderId="2" xfId="63" applyNumberFormat="1" applyFont="1" applyFill="1" applyBorder="1" applyAlignment="1">
      <alignment vertical="center"/>
    </xf>
    <xf numFmtId="180" fontId="0" fillId="0" borderId="2" xfId="9" applyNumberFormat="1" applyFont="1" applyFill="1" applyBorder="1" applyAlignment="1">
      <alignment horizontal="right" vertical="center"/>
    </xf>
    <xf numFmtId="177" fontId="0" fillId="0" borderId="2" xfId="9" applyNumberFormat="1" applyFont="1" applyFill="1" applyBorder="1" applyAlignment="1">
      <alignment horizontal="center" vertical="center"/>
    </xf>
    <xf numFmtId="180" fontId="0" fillId="0" borderId="2" xfId="9" applyNumberFormat="1" applyFont="1" applyFill="1" applyBorder="1" applyAlignment="1">
      <alignment horizontal="center" vertical="center"/>
    </xf>
    <xf numFmtId="177" fontId="8" fillId="2" borderId="2" xfId="9" applyNumberFormat="1" applyFont="1" applyFill="1" applyBorder="1" applyAlignment="1" applyProtection="1">
      <alignment vertical="center"/>
      <protection locked="0"/>
    </xf>
    <xf numFmtId="178" fontId="9" fillId="2" borderId="2" xfId="9" applyNumberFormat="1" applyFont="1" applyFill="1" applyBorder="1" applyAlignment="1">
      <alignment horizontal="right" vertical="center"/>
    </xf>
    <xf numFmtId="180" fontId="0" fillId="2" borderId="2" xfId="9" applyNumberFormat="1" applyFont="1" applyFill="1" applyBorder="1" applyAlignment="1">
      <alignment horizontal="right"/>
    </xf>
    <xf numFmtId="178" fontId="0" fillId="2" borderId="2" xfId="63" applyNumberFormat="1" applyFont="1" applyFill="1" applyBorder="1" applyAlignment="1">
      <alignment horizontal="right"/>
    </xf>
    <xf numFmtId="180" fontId="8" fillId="2" borderId="2" xfId="9" applyNumberFormat="1" applyFont="1" applyFill="1" applyBorder="1" applyAlignment="1">
      <alignment horizontal="right"/>
    </xf>
    <xf numFmtId="177" fontId="0" fillId="0" borderId="2" xfId="9" applyNumberFormat="1" applyFont="1" applyFill="1" applyBorder="1" applyAlignment="1" applyProtection="1">
      <alignment vertical="center"/>
      <protection locked="0"/>
    </xf>
    <xf numFmtId="182" fontId="7" fillId="0" borderId="2" xfId="63" applyNumberFormat="1" applyFont="1" applyFill="1" applyBorder="1" applyAlignment="1">
      <alignment horizontal="right"/>
    </xf>
    <xf numFmtId="180" fontId="0" fillId="0" borderId="2" xfId="9" applyNumberFormat="1" applyFont="1" applyFill="1" applyBorder="1" applyAlignment="1">
      <alignment horizontal="right"/>
    </xf>
    <xf numFmtId="178" fontId="0" fillId="0" borderId="2" xfId="63" applyNumberFormat="1" applyFont="1" applyFill="1" applyBorder="1" applyAlignment="1">
      <alignment horizontal="right"/>
    </xf>
    <xf numFmtId="180" fontId="8" fillId="0" borderId="2" xfId="9" applyNumberFormat="1" applyFont="1" applyFill="1" applyBorder="1" applyAlignment="1">
      <alignment horizontal="right"/>
    </xf>
    <xf numFmtId="178" fontId="7" fillId="0" borderId="2" xfId="9" applyNumberFormat="1" applyFont="1" applyFill="1" applyBorder="1" applyAlignment="1">
      <alignment horizontal="right" vertical="center"/>
    </xf>
    <xf numFmtId="178" fontId="0" fillId="0" borderId="2" xfId="9" applyNumberFormat="1" applyFont="1" applyFill="1" applyBorder="1" applyAlignment="1">
      <alignment horizontal="right" vertical="center"/>
    </xf>
    <xf numFmtId="0" fontId="0" fillId="0" borderId="0" xfId="71" applyFont="1"/>
    <xf numFmtId="180" fontId="8" fillId="0" borderId="2" xfId="9" applyNumberFormat="1" applyFont="1" applyFill="1" applyBorder="1" applyAlignment="1">
      <alignment horizontal="right" vertical="center"/>
    </xf>
    <xf numFmtId="177" fontId="14" fillId="0" borderId="0" xfId="9" applyNumberFormat="1" applyFont="1" applyFill="1" applyAlignment="1">
      <alignment horizontal="center"/>
    </xf>
    <xf numFmtId="177" fontId="0" fillId="0" borderId="0" xfId="9" applyNumberFormat="1" applyFont="1" applyFill="1" applyAlignment="1"/>
    <xf numFmtId="177" fontId="0" fillId="0" borderId="0" xfId="9" applyNumberFormat="1" applyFont="1" applyFill="1" applyAlignment="1">
      <alignment horizontal="center"/>
    </xf>
    <xf numFmtId="180" fontId="0" fillId="0" borderId="0" xfId="9" applyNumberFormat="1" applyFont="1" applyFill="1" applyAlignment="1">
      <alignment horizontal="center"/>
    </xf>
    <xf numFmtId="180" fontId="8" fillId="0" borderId="2" xfId="9" applyNumberFormat="1" applyFont="1" applyFill="1" applyBorder="1" applyAlignment="1">
      <alignment horizontal="center" vertical="center" wrapText="1"/>
    </xf>
    <xf numFmtId="177" fontId="0" fillId="2" borderId="2" xfId="9" applyNumberFormat="1" applyFont="1" applyFill="1" applyBorder="1" applyAlignment="1" applyProtection="1">
      <alignment vertical="center"/>
      <protection locked="0"/>
    </xf>
    <xf numFmtId="182" fontId="7" fillId="2" borderId="2" xfId="63" applyNumberFormat="1" applyFont="1" applyFill="1" applyBorder="1" applyAlignment="1">
      <alignment horizontal="right"/>
    </xf>
    <xf numFmtId="3" fontId="10" fillId="3" borderId="2" xfId="85" applyNumberFormat="1" applyFont="1" applyFill="1" applyBorder="1" applyAlignment="1" applyProtection="1">
      <alignment horizontal="left" vertical="center"/>
    </xf>
    <xf numFmtId="178" fontId="0" fillId="3" borderId="2" xfId="63" applyNumberFormat="1" applyFont="1" applyFill="1" applyBorder="1" applyAlignment="1">
      <alignment horizontal="right"/>
    </xf>
    <xf numFmtId="180" fontId="0" fillId="3" borderId="2" xfId="9" applyNumberFormat="1" applyFont="1" applyFill="1" applyBorder="1" applyAlignment="1">
      <alignment horizontal="right"/>
    </xf>
    <xf numFmtId="3" fontId="10" fillId="0" borderId="2" xfId="85" applyNumberFormat="1" applyFont="1" applyFill="1" applyBorder="1" applyAlignment="1" applyProtection="1">
      <alignment horizontal="left" vertical="center"/>
    </xf>
    <xf numFmtId="182" fontId="0" fillId="0" borderId="2" xfId="64" applyNumberFormat="1" applyFont="1" applyFill="1" applyBorder="1" applyAlignment="1">
      <alignment horizontal="right"/>
    </xf>
    <xf numFmtId="182" fontId="0" fillId="2" borderId="2" xfId="63" applyNumberFormat="1" applyFont="1" applyFill="1" applyBorder="1" applyAlignment="1">
      <alignment horizontal="right"/>
    </xf>
    <xf numFmtId="3" fontId="10" fillId="4" borderId="2" xfId="85" applyNumberFormat="1" applyFont="1" applyFill="1" applyBorder="1" applyAlignment="1" applyProtection="1">
      <alignment horizontal="left" vertical="center"/>
    </xf>
    <xf numFmtId="182" fontId="7" fillId="4" borderId="2" xfId="64" applyNumberFormat="1" applyFont="1" applyFill="1" applyBorder="1" applyAlignment="1">
      <alignment horizontal="right"/>
    </xf>
    <xf numFmtId="178" fontId="0" fillId="4" borderId="2" xfId="63" applyNumberFormat="1" applyFont="1" applyFill="1" applyBorder="1" applyAlignment="1">
      <alignment horizontal="right"/>
    </xf>
    <xf numFmtId="180" fontId="0" fillId="4" borderId="2" xfId="9" applyNumberFormat="1" applyFont="1" applyFill="1" applyBorder="1" applyAlignment="1">
      <alignment horizontal="right"/>
    </xf>
    <xf numFmtId="182" fontId="0" fillId="3" borderId="2" xfId="64" applyNumberFormat="1" applyFont="1" applyFill="1" applyBorder="1" applyAlignment="1">
      <alignment horizontal="right"/>
    </xf>
    <xf numFmtId="0" fontId="10" fillId="0" borderId="2" xfId="85" applyFont="1" applyBorder="1" applyAlignment="1">
      <alignment horizontal="left" vertical="center"/>
    </xf>
    <xf numFmtId="3" fontId="10" fillId="4" borderId="2" xfId="85" applyNumberFormat="1" applyFont="1" applyFill="1" applyBorder="1" applyAlignment="1" applyProtection="1">
      <alignment vertical="center"/>
    </xf>
    <xf numFmtId="0" fontId="16" fillId="0" borderId="2" xfId="85" applyFont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0" fillId="0" borderId="2" xfId="85" applyFont="1" applyFill="1" applyBorder="1" applyAlignment="1">
      <alignment horizontal="left" vertical="center"/>
    </xf>
    <xf numFmtId="182" fontId="7" fillId="4" borderId="2" xfId="63" applyNumberFormat="1" applyFont="1" applyFill="1" applyBorder="1" applyAlignment="1">
      <alignment horizontal="right"/>
    </xf>
    <xf numFmtId="182" fontId="7" fillId="0" borderId="2" xfId="64" applyNumberFormat="1" applyFont="1" applyFill="1" applyBorder="1" applyAlignment="1">
      <alignment horizontal="right"/>
    </xf>
    <xf numFmtId="182" fontId="0" fillId="4" borderId="2" xfId="63" applyNumberFormat="1" applyFont="1" applyFill="1" applyBorder="1" applyAlignment="1">
      <alignment horizontal="right"/>
    </xf>
    <xf numFmtId="0" fontId="17" fillId="0" borderId="0" xfId="73"/>
    <xf numFmtId="180" fontId="0" fillId="0" borderId="0" xfId="9" applyNumberFormat="1" applyFont="1" applyFill="1" applyAlignment="1">
      <alignment horizontal="right"/>
    </xf>
    <xf numFmtId="0" fontId="18" fillId="0" borderId="2" xfId="85" applyFont="1" applyFill="1" applyBorder="1" applyAlignment="1">
      <alignment vertical="center" wrapText="1"/>
    </xf>
    <xf numFmtId="0" fontId="17" fillId="0" borderId="0" xfId="73" applyFill="1"/>
    <xf numFmtId="0" fontId="0" fillId="0" borderId="0" xfId="73" applyFont="1"/>
    <xf numFmtId="0" fontId="10" fillId="4" borderId="2" xfId="85" applyFont="1" applyFill="1" applyBorder="1" applyAlignment="1">
      <alignment horizontal="left" vertical="center"/>
    </xf>
    <xf numFmtId="182" fontId="0" fillId="4" borderId="2" xfId="64" applyNumberFormat="1" applyFont="1" applyFill="1" applyBorder="1" applyAlignment="1">
      <alignment horizontal="right"/>
    </xf>
    <xf numFmtId="0" fontId="10" fillId="0" borderId="2" xfId="85" applyFont="1" applyBorder="1" applyAlignment="1">
      <alignment vertical="center"/>
    </xf>
    <xf numFmtId="0" fontId="10" fillId="4" borderId="2" xfId="85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77" fontId="0" fillId="4" borderId="2" xfId="9" applyNumberFormat="1" applyFont="1" applyFill="1" applyBorder="1" applyAlignment="1" applyProtection="1">
      <alignment horizontal="left" vertical="center"/>
    </xf>
    <xf numFmtId="178" fontId="7" fillId="4" borderId="2" xfId="9" applyNumberFormat="1" applyFont="1" applyFill="1" applyBorder="1" applyAlignment="1">
      <alignment horizontal="right" vertical="center"/>
    </xf>
    <xf numFmtId="177" fontId="0" fillId="0" borderId="2" xfId="9" applyNumberFormat="1" applyFont="1" applyFill="1" applyBorder="1" applyAlignment="1" applyProtection="1">
      <alignment horizontal="left" vertical="center"/>
    </xf>
    <xf numFmtId="177" fontId="0" fillId="2" borderId="2" xfId="9" applyNumberFormat="1" applyFont="1" applyFill="1" applyBorder="1" applyAlignment="1" applyProtection="1">
      <alignment horizontal="left" vertical="center"/>
    </xf>
    <xf numFmtId="0" fontId="10" fillId="2" borderId="2" xfId="85" applyFont="1" applyFill="1" applyBorder="1" applyAlignment="1">
      <alignment horizontal="left" vertical="center"/>
    </xf>
    <xf numFmtId="178" fontId="0" fillId="2" borderId="2" xfId="9" applyNumberFormat="1" applyFont="1" applyFill="1" applyBorder="1" applyAlignment="1">
      <alignment horizontal="right" vertical="center"/>
    </xf>
    <xf numFmtId="177" fontId="8" fillId="2" borderId="2" xfId="9" applyNumberFormat="1" applyFont="1" applyFill="1" applyBorder="1" applyAlignment="1" applyProtection="1">
      <alignment horizontal="center" vertical="center"/>
      <protection locked="0"/>
    </xf>
    <xf numFmtId="182" fontId="8" fillId="2" borderId="2" xfId="9" applyNumberFormat="1" applyFont="1" applyFill="1" applyBorder="1" applyAlignment="1" applyProtection="1">
      <alignment horizontal="right" vertical="center"/>
      <protection locked="0"/>
    </xf>
    <xf numFmtId="182" fontId="9" fillId="2" borderId="2" xfId="63" applyNumberFormat="1" applyFont="1" applyFill="1" applyBorder="1" applyAlignment="1">
      <alignment horizontal="right"/>
    </xf>
    <xf numFmtId="180" fontId="8" fillId="0" borderId="2" xfId="9" applyNumberFormat="1" applyFont="1" applyFill="1" applyBorder="1" applyAlignment="1">
      <alignment horizontal="left" vertical="center"/>
    </xf>
    <xf numFmtId="0" fontId="11" fillId="0" borderId="2" xfId="85" applyFont="1" applyFill="1" applyBorder="1" applyAlignment="1">
      <alignment horizontal="left" vertical="center" wrapText="1"/>
    </xf>
    <xf numFmtId="180" fontId="8" fillId="0" borderId="2" xfId="9" applyNumberFormat="1" applyFont="1" applyFill="1" applyBorder="1" applyAlignment="1" applyProtection="1">
      <alignment horizontal="left" vertical="center"/>
      <protection locked="0"/>
    </xf>
    <xf numFmtId="178" fontId="0" fillId="0" borderId="2" xfId="9" applyNumberFormat="1" applyFont="1" applyFill="1" applyBorder="1" applyAlignment="1">
      <alignment vertical="center"/>
    </xf>
    <xf numFmtId="177" fontId="15" fillId="2" borderId="2" xfId="9" applyNumberFormat="1" applyFont="1" applyFill="1" applyBorder="1" applyAlignment="1" applyProtection="1">
      <alignment horizontal="center" vertical="center"/>
      <protection locked="0"/>
    </xf>
    <xf numFmtId="182" fontId="15" fillId="2" borderId="2" xfId="9" applyNumberFormat="1" applyFont="1" applyFill="1" applyBorder="1" applyAlignment="1" applyProtection="1">
      <alignment vertical="center"/>
      <protection locked="0"/>
    </xf>
    <xf numFmtId="178" fontId="15" fillId="2" borderId="2" xfId="9" applyNumberFormat="1" applyFont="1" applyFill="1" applyBorder="1" applyAlignment="1" applyProtection="1">
      <alignment vertical="center"/>
      <protection locked="0"/>
    </xf>
    <xf numFmtId="0" fontId="14" fillId="0" borderId="0" xfId="67" applyFont="1" applyFill="1" applyAlignment="1">
      <alignment horizontal="center"/>
    </xf>
    <xf numFmtId="31" fontId="0" fillId="0" borderId="0" xfId="67" applyNumberFormat="1" applyFont="1" applyFill="1" applyAlignment="1">
      <alignment horizontal="left"/>
    </xf>
    <xf numFmtId="0" fontId="0" fillId="0" borderId="0" xfId="67" applyFont="1" applyFill="1"/>
    <xf numFmtId="0" fontId="15" fillId="0" borderId="2" xfId="67" applyFont="1" applyFill="1" applyBorder="1" applyAlignment="1">
      <alignment horizontal="center" vertical="center" wrapText="1"/>
    </xf>
    <xf numFmtId="0" fontId="15" fillId="0" borderId="3" xfId="67" applyFont="1" applyFill="1" applyBorder="1" applyAlignment="1">
      <alignment horizontal="center" vertical="center" wrapText="1"/>
    </xf>
    <xf numFmtId="0" fontId="15" fillId="0" borderId="8" xfId="67" applyFont="1" applyFill="1" applyBorder="1" applyAlignment="1">
      <alignment horizontal="center" vertical="center" wrapText="1"/>
    </xf>
    <xf numFmtId="0" fontId="15" fillId="2" borderId="2" xfId="85" applyFont="1" applyFill="1" applyBorder="1" applyAlignment="1" applyProtection="1">
      <alignment horizontal="left" vertical="center" wrapText="1"/>
      <protection locked="0"/>
    </xf>
    <xf numFmtId="178" fontId="15" fillId="2" borderId="2" xfId="85" applyNumberFormat="1" applyFont="1" applyFill="1" applyBorder="1" applyAlignment="1" applyProtection="1">
      <alignment horizontal="right" vertical="center" wrapText="1"/>
      <protection locked="0"/>
    </xf>
    <xf numFmtId="183" fontId="15" fillId="2" borderId="2" xfId="85" applyNumberFormat="1" applyFont="1" applyFill="1" applyBorder="1" applyAlignment="1">
      <alignment horizontal="right"/>
    </xf>
    <xf numFmtId="178" fontId="15" fillId="2" borderId="2" xfId="85" applyNumberFormat="1" applyFont="1" applyFill="1" applyBorder="1" applyAlignment="1">
      <alignment horizontal="right"/>
    </xf>
    <xf numFmtId="1" fontId="10" fillId="0" borderId="2" xfId="85" applyNumberFormat="1" applyFont="1" applyFill="1" applyBorder="1" applyAlignment="1" applyProtection="1">
      <alignment horizontal="left" vertical="center" wrapText="1"/>
      <protection locked="0"/>
    </xf>
    <xf numFmtId="182" fontId="15" fillId="0" borderId="2" xfId="85" applyNumberFormat="1" applyFont="1" applyFill="1" applyBorder="1" applyAlignment="1" applyProtection="1">
      <alignment horizontal="right" vertical="center" wrapText="1"/>
      <protection locked="0"/>
    </xf>
    <xf numFmtId="183" fontId="15" fillId="0" borderId="2" xfId="85" applyNumberFormat="1" applyFont="1" applyFill="1" applyBorder="1" applyAlignment="1">
      <alignment horizontal="right"/>
    </xf>
    <xf numFmtId="178" fontId="15" fillId="0" borderId="2" xfId="85" applyNumberFormat="1" applyFont="1" applyFill="1" applyBorder="1" applyAlignment="1">
      <alignment horizontal="right"/>
    </xf>
    <xf numFmtId="1" fontId="10" fillId="2" borderId="2" xfId="85" applyNumberFormat="1" applyFont="1" applyFill="1" applyBorder="1" applyAlignment="1" applyProtection="1">
      <alignment horizontal="left" vertical="center" wrapText="1"/>
      <protection locked="0"/>
    </xf>
    <xf numFmtId="182" fontId="15" fillId="2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2" xfId="85" applyFont="1" applyFill="1" applyBorder="1" applyAlignment="1">
      <alignment wrapText="1"/>
    </xf>
    <xf numFmtId="178" fontId="19" fillId="0" borderId="2" xfId="85" applyNumberFormat="1" applyFont="1" applyFill="1" applyBorder="1" applyAlignment="1">
      <alignment vertical="center"/>
    </xf>
    <xf numFmtId="0" fontId="10" fillId="0" borderId="2" xfId="85" applyFont="1" applyFill="1" applyBorder="1" applyAlignment="1" applyProtection="1">
      <alignment vertical="center" wrapText="1"/>
      <protection locked="0"/>
    </xf>
    <xf numFmtId="0" fontId="10" fillId="2" borderId="2" xfId="85" applyNumberFormat="1" applyFont="1" applyFill="1" applyBorder="1" applyAlignment="1" applyProtection="1">
      <alignment vertical="center" wrapText="1"/>
      <protection locked="0"/>
    </xf>
    <xf numFmtId="178" fontId="15" fillId="2" borderId="2" xfId="85" applyNumberFormat="1" applyFont="1" applyFill="1" applyBorder="1" applyAlignment="1" applyProtection="1">
      <alignment vertical="center" wrapText="1"/>
      <protection locked="0"/>
    </xf>
    <xf numFmtId="178" fontId="10" fillId="0" borderId="2" xfId="85" applyNumberFormat="1" applyFont="1" applyFill="1" applyBorder="1" applyAlignment="1">
      <alignment horizontal="right"/>
    </xf>
    <xf numFmtId="0" fontId="0" fillId="0" borderId="0" xfId="0" applyFill="1">
      <alignment vertical="center"/>
    </xf>
    <xf numFmtId="41" fontId="10" fillId="0" borderId="2" xfId="85" applyNumberFormat="1" applyFont="1" applyFill="1" applyBorder="1" applyAlignment="1">
      <alignment wrapText="1"/>
    </xf>
    <xf numFmtId="0" fontId="10" fillId="2" borderId="2" xfId="85" applyFont="1" applyFill="1" applyBorder="1" applyAlignment="1">
      <alignment wrapText="1"/>
    </xf>
    <xf numFmtId="182" fontId="10" fillId="0" borderId="2" xfId="85" applyNumberFormat="1" applyFont="1" applyFill="1" applyBorder="1" applyAlignment="1" applyProtection="1">
      <alignment horizontal="right" vertical="center"/>
    </xf>
    <xf numFmtId="178" fontId="10" fillId="0" borderId="2" xfId="85" applyNumberFormat="1" applyFont="1" applyFill="1" applyBorder="1"/>
    <xf numFmtId="178" fontId="15" fillId="0" borderId="2" xfId="85" applyNumberFormat="1" applyFont="1" applyFill="1" applyBorder="1"/>
    <xf numFmtId="0" fontId="10" fillId="0" borderId="2" xfId="85" applyFont="1" applyFill="1" applyBorder="1" applyAlignment="1" applyProtection="1">
      <alignment wrapText="1"/>
      <protection locked="0"/>
    </xf>
    <xf numFmtId="178" fontId="15" fillId="0" borderId="2" xfId="85" applyNumberFormat="1" applyFont="1" applyFill="1" applyBorder="1" applyAlignment="1" applyProtection="1">
      <alignment vertical="center" wrapText="1"/>
      <protection locked="0"/>
    </xf>
    <xf numFmtId="178" fontId="20" fillId="0" borderId="2" xfId="85" applyNumberFormat="1" applyFont="1" applyFill="1" applyBorder="1" applyAlignment="1">
      <alignment vertical="center"/>
    </xf>
    <xf numFmtId="0" fontId="0" fillId="0" borderId="0" xfId="67" applyFont="1"/>
    <xf numFmtId="0" fontId="0" fillId="0" borderId="1" xfId="67" applyFont="1" applyFill="1" applyBorder="1" applyAlignment="1">
      <alignment horizontal="right"/>
    </xf>
    <xf numFmtId="178" fontId="15" fillId="2" borderId="2" xfId="85" applyNumberFormat="1" applyFont="1" applyFill="1" applyBorder="1"/>
    <xf numFmtId="183" fontId="15" fillId="2" borderId="2" xfId="85" applyNumberFormat="1" applyFont="1" applyFill="1" applyBorder="1"/>
    <xf numFmtId="183" fontId="15" fillId="0" borderId="2" xfId="85" applyNumberFormat="1" applyFont="1" applyFill="1" applyBorder="1"/>
    <xf numFmtId="0" fontId="10" fillId="0" borderId="2" xfId="85" applyFont="1" applyFill="1" applyBorder="1" applyAlignment="1" applyProtection="1">
      <alignment horizontal="left" vertical="center" wrapText="1"/>
      <protection locked="0"/>
    </xf>
    <xf numFmtId="1" fontId="15" fillId="2" borderId="2" xfId="85" applyNumberFormat="1" applyFont="1" applyFill="1" applyBorder="1" applyAlignment="1" applyProtection="1">
      <alignment vertical="center" wrapText="1"/>
      <protection locked="0"/>
    </xf>
    <xf numFmtId="180" fontId="10" fillId="2" borderId="2" xfId="6" applyNumberFormat="1" applyFont="1" applyFill="1" applyBorder="1" applyAlignment="1">
      <alignment horizontal="center" vertical="center"/>
    </xf>
    <xf numFmtId="178" fontId="10" fillId="2" borderId="2" xfId="6" applyNumberFormat="1" applyFont="1" applyFill="1" applyBorder="1" applyAlignment="1">
      <alignment horizontal="right"/>
    </xf>
    <xf numFmtId="180" fontId="10" fillId="2" borderId="2" xfId="85" applyNumberFormat="1" applyFont="1" applyFill="1" applyBorder="1" applyAlignment="1">
      <alignment horizontal="center" vertical="center"/>
    </xf>
    <xf numFmtId="180" fontId="10" fillId="0" borderId="2" xfId="6" applyNumberFormat="1" applyFont="1" applyFill="1" applyBorder="1" applyAlignment="1">
      <alignment horizontal="center" vertical="center"/>
    </xf>
    <xf numFmtId="178" fontId="10" fillId="0" borderId="2" xfId="6" applyNumberFormat="1" applyFont="1" applyFill="1" applyBorder="1" applyAlignment="1">
      <alignment horizontal="right"/>
    </xf>
    <xf numFmtId="180" fontId="10" fillId="0" borderId="2" xfId="85" applyNumberFormat="1" applyFont="1" applyFill="1" applyBorder="1" applyAlignment="1">
      <alignment horizontal="center" vertical="center"/>
    </xf>
    <xf numFmtId="1" fontId="10" fillId="0" borderId="2" xfId="85" applyNumberFormat="1" applyFont="1" applyFill="1" applyBorder="1" applyAlignment="1" applyProtection="1">
      <alignment vertical="center" wrapText="1"/>
      <protection locked="0"/>
    </xf>
    <xf numFmtId="182" fontId="10" fillId="0" borderId="2" xfId="6" applyNumberFormat="1" applyFont="1" applyFill="1" applyBorder="1" applyAlignment="1" applyProtection="1">
      <alignment horizontal="right" vertical="center"/>
      <protection locked="0"/>
    </xf>
    <xf numFmtId="41" fontId="10" fillId="0" borderId="2" xfId="6" applyNumberFormat="1" applyFont="1" applyFill="1" applyBorder="1" applyAlignment="1" applyProtection="1">
      <alignment horizontal="right" vertical="center"/>
      <protection locked="0"/>
    </xf>
    <xf numFmtId="182" fontId="10" fillId="0" borderId="2" xfId="6" applyNumberFormat="1" applyFont="1" applyFill="1" applyBorder="1" applyAlignment="1">
      <alignment horizontal="right"/>
    </xf>
    <xf numFmtId="41" fontId="10" fillId="0" borderId="2" xfId="6" applyNumberFormat="1" applyFont="1" applyFill="1" applyBorder="1" applyAlignment="1">
      <alignment horizontal="right"/>
    </xf>
    <xf numFmtId="0" fontId="10" fillId="0" borderId="2" xfId="85" applyNumberFormat="1" applyFont="1" applyFill="1" applyBorder="1" applyAlignment="1" applyProtection="1">
      <alignment vertical="center" wrapText="1"/>
      <protection locked="0"/>
    </xf>
    <xf numFmtId="182" fontId="10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67" applyFont="1" applyFill="1" applyAlignment="1">
      <alignment wrapText="1"/>
    </xf>
    <xf numFmtId="0" fontId="10" fillId="5" borderId="0" xfId="67" applyFont="1" applyFill="1" applyAlignment="1">
      <alignment wrapText="1"/>
    </xf>
    <xf numFmtId="178" fontId="10" fillId="2" borderId="2" xfId="85" applyNumberFormat="1" applyFont="1" applyFill="1" applyBorder="1" applyAlignment="1">
      <alignment horizontal="right" vertical="center"/>
    </xf>
    <xf numFmtId="178" fontId="10" fillId="0" borderId="2" xfId="85" applyNumberFormat="1" applyFont="1" applyFill="1" applyBorder="1" applyAlignment="1">
      <alignment horizontal="right" vertical="center"/>
    </xf>
    <xf numFmtId="180" fontId="10" fillId="0" borderId="2" xfId="85" applyNumberFormat="1" applyFont="1" applyFill="1" applyBorder="1" applyAlignment="1">
      <alignment horizontal="center"/>
    </xf>
    <xf numFmtId="49" fontId="21" fillId="0" borderId="0" xfId="58" applyNumberFormat="1" applyFont="1" applyAlignment="1">
      <alignment horizontal="center" vertical="center" wrapText="1"/>
    </xf>
    <xf numFmtId="49" fontId="22" fillId="0" borderId="0" xfId="58" applyNumberFormat="1" applyFont="1" applyAlignment="1">
      <alignment vertical="center" wrapText="1"/>
    </xf>
    <xf numFmtId="182" fontId="22" fillId="0" borderId="0" xfId="58" applyNumberFormat="1" applyFont="1" applyAlignment="1">
      <alignment vertical="center" wrapText="1"/>
    </xf>
    <xf numFmtId="182" fontId="13" fillId="0" borderId="1" xfId="58" applyNumberFormat="1" applyFont="1" applyBorder="1" applyAlignment="1">
      <alignment horizontal="right" vertical="center" wrapText="1"/>
    </xf>
    <xf numFmtId="49" fontId="22" fillId="0" borderId="3" xfId="58" applyNumberFormat="1" applyFont="1" applyBorder="1" applyAlignment="1">
      <alignment horizontal="center" vertical="center" wrapText="1"/>
    </xf>
    <xf numFmtId="182" fontId="22" fillId="0" borderId="3" xfId="58" applyNumberFormat="1" applyFont="1" applyBorder="1" applyAlignment="1">
      <alignment horizontal="center" vertical="center" wrapText="1"/>
    </xf>
    <xf numFmtId="182" fontId="22" fillId="0" borderId="4" xfId="58" applyNumberFormat="1" applyFont="1" applyBorder="1" applyAlignment="1">
      <alignment horizontal="center" vertical="center" wrapText="1"/>
    </xf>
    <xf numFmtId="182" fontId="22" fillId="0" borderId="6" xfId="58" applyNumberFormat="1" applyFont="1" applyBorder="1" applyAlignment="1">
      <alignment horizontal="center" vertical="center" wrapText="1"/>
    </xf>
    <xf numFmtId="49" fontId="22" fillId="0" borderId="8" xfId="58" applyNumberFormat="1" applyFont="1" applyBorder="1" applyAlignment="1">
      <alignment horizontal="center" vertical="center" wrapText="1"/>
    </xf>
    <xf numFmtId="182" fontId="22" fillId="0" borderId="8" xfId="58" applyNumberFormat="1" applyFont="1" applyBorder="1" applyAlignment="1">
      <alignment horizontal="center" vertical="center" wrapText="1"/>
    </xf>
    <xf numFmtId="182" fontId="22" fillId="0" borderId="2" xfId="58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/>
    </xf>
    <xf numFmtId="41" fontId="0" fillId="0" borderId="2" xfId="0" applyNumberFormat="1" applyFont="1" applyFill="1" applyBorder="1" applyAlignment="1" applyProtection="1">
      <alignment horizontal="right" vertical="center"/>
    </xf>
    <xf numFmtId="49" fontId="0" fillId="0" borderId="2" xfId="0" applyNumberFormat="1" applyFill="1" applyBorder="1" applyAlignment="1" applyProtection="1">
      <alignment horizontal="center" vertical="center"/>
    </xf>
    <xf numFmtId="184" fontId="0" fillId="0" borderId="0" xfId="0" applyNumberFormat="1">
      <alignment vertical="center"/>
    </xf>
    <xf numFmtId="0" fontId="14" fillId="0" borderId="0" xfId="70" applyFont="1" applyFill="1" applyAlignment="1">
      <alignment horizontal="center"/>
    </xf>
    <xf numFmtId="31" fontId="0" fillId="0" borderId="0" xfId="70" applyNumberFormat="1" applyFont="1" applyFill="1" applyAlignment="1">
      <alignment horizontal="left"/>
    </xf>
    <xf numFmtId="41" fontId="0" fillId="0" borderId="0" xfId="6" applyNumberFormat="1" applyFont="1" applyFill="1" applyAlignment="1">
      <alignment horizontal="right"/>
    </xf>
    <xf numFmtId="180" fontId="0" fillId="0" borderId="0" xfId="6" applyNumberFormat="1" applyFont="1" applyFill="1" applyAlignment="1">
      <alignment horizontal="center"/>
    </xf>
    <xf numFmtId="0" fontId="0" fillId="0" borderId="0" xfId="70" applyFont="1" applyFill="1" applyAlignment="1">
      <alignment horizontal="right"/>
    </xf>
    <xf numFmtId="180" fontId="0" fillId="0" borderId="0" xfId="70" applyNumberFormat="1" applyFont="1" applyFill="1" applyAlignment="1">
      <alignment horizontal="center"/>
    </xf>
    <xf numFmtId="184" fontId="0" fillId="0" borderId="0" xfId="70" applyNumberFormat="1" applyFont="1" applyFill="1" applyAlignment="1">
      <alignment horizontal="right"/>
    </xf>
    <xf numFmtId="0" fontId="15" fillId="0" borderId="2" xfId="70" applyFont="1" applyFill="1" applyBorder="1" applyAlignment="1">
      <alignment horizontal="center" vertical="center" wrapText="1"/>
    </xf>
    <xf numFmtId="0" fontId="15" fillId="0" borderId="2" xfId="70" applyFont="1" applyFill="1" applyBorder="1" applyAlignment="1">
      <alignment horizontal="center" vertical="center"/>
    </xf>
    <xf numFmtId="41" fontId="15" fillId="0" borderId="2" xfId="6" applyNumberFormat="1" applyFont="1" applyFill="1" applyBorder="1" applyAlignment="1">
      <alignment horizontal="center" vertical="center"/>
    </xf>
    <xf numFmtId="180" fontId="15" fillId="0" borderId="2" xfId="6" applyNumberFormat="1" applyFont="1" applyFill="1" applyBorder="1" applyAlignment="1">
      <alignment horizontal="center" vertical="center" wrapText="1"/>
    </xf>
    <xf numFmtId="184" fontId="15" fillId="0" borderId="2" xfId="70" applyNumberFormat="1" applyFont="1" applyFill="1" applyBorder="1" applyAlignment="1">
      <alignment horizontal="center" vertical="center"/>
    </xf>
    <xf numFmtId="180" fontId="15" fillId="0" borderId="2" xfId="70" applyNumberFormat="1" applyFont="1" applyFill="1" applyBorder="1" applyAlignment="1">
      <alignment horizontal="center" vertical="center"/>
    </xf>
    <xf numFmtId="0" fontId="15" fillId="6" borderId="2" xfId="85" applyFont="1" applyFill="1" applyBorder="1" applyAlignment="1">
      <alignment vertical="center"/>
    </xf>
    <xf numFmtId="178" fontId="10" fillId="6" borderId="2" xfId="6" applyNumberFormat="1" applyFont="1" applyFill="1" applyBorder="1" applyAlignment="1">
      <alignment horizontal="right"/>
    </xf>
    <xf numFmtId="184" fontId="10" fillId="6" borderId="2" xfId="6" applyNumberFormat="1" applyFont="1" applyFill="1" applyBorder="1" applyAlignment="1">
      <alignment horizontal="right"/>
    </xf>
    <xf numFmtId="180" fontId="10" fillId="6" borderId="2" xfId="6" applyNumberFormat="1" applyFont="1" applyFill="1" applyBorder="1" applyAlignment="1">
      <alignment horizontal="center" vertical="center"/>
    </xf>
    <xf numFmtId="180" fontId="10" fillId="6" borderId="2" xfId="85" applyNumberFormat="1" applyFont="1" applyFill="1" applyBorder="1" applyAlignment="1">
      <alignment horizontal="center" vertical="center"/>
    </xf>
    <xf numFmtId="177" fontId="10" fillId="7" borderId="2" xfId="85" applyNumberFormat="1" applyFont="1" applyFill="1" applyBorder="1" applyAlignment="1" applyProtection="1">
      <alignment horizontal="left" vertical="center"/>
      <protection locked="0"/>
    </xf>
    <xf numFmtId="178" fontId="10" fillId="7" borderId="2" xfId="6" applyNumberFormat="1" applyFont="1" applyFill="1" applyBorder="1" applyAlignment="1">
      <alignment horizontal="right"/>
    </xf>
    <xf numFmtId="184" fontId="10" fillId="7" borderId="2" xfId="6" applyNumberFormat="1" applyFont="1" applyFill="1" applyBorder="1" applyAlignment="1">
      <alignment horizontal="right"/>
    </xf>
    <xf numFmtId="180" fontId="10" fillId="7" borderId="2" xfId="6" applyNumberFormat="1" applyFont="1" applyFill="1" applyBorder="1" applyAlignment="1">
      <alignment horizontal="center" vertical="center"/>
    </xf>
    <xf numFmtId="180" fontId="10" fillId="7" borderId="2" xfId="85" applyNumberFormat="1" applyFont="1" applyFill="1" applyBorder="1" applyAlignment="1">
      <alignment horizontal="center" vertical="center"/>
    </xf>
    <xf numFmtId="177" fontId="10" fillId="0" borderId="2" xfId="85" applyNumberFormat="1" applyFont="1" applyFill="1" applyBorder="1" applyAlignment="1" applyProtection="1">
      <alignment horizontal="left" vertical="center"/>
      <protection locked="0"/>
    </xf>
    <xf numFmtId="184" fontId="10" fillId="0" borderId="2" xfId="85" applyNumberFormat="1" applyFont="1" applyFill="1" applyBorder="1" applyAlignment="1">
      <alignment horizontal="right"/>
    </xf>
    <xf numFmtId="180" fontId="10" fillId="0" borderId="2" xfId="85" applyNumberFormat="1" applyFont="1" applyFill="1" applyBorder="1" applyAlignment="1" applyProtection="1">
      <alignment horizontal="left" vertical="center"/>
      <protection locked="0"/>
    </xf>
    <xf numFmtId="0" fontId="10" fillId="0" borderId="2" xfId="85" applyFont="1" applyFill="1" applyBorder="1" applyAlignment="1">
      <alignment vertical="center"/>
    </xf>
    <xf numFmtId="49" fontId="10" fillId="0" borderId="2" xfId="85" applyNumberFormat="1" applyFont="1" applyFill="1" applyBorder="1" applyAlignment="1">
      <alignment horizontal="right" vertical="center"/>
    </xf>
    <xf numFmtId="0" fontId="10" fillId="0" borderId="2" xfId="85" applyNumberFormat="1" applyFont="1" applyFill="1" applyBorder="1" applyAlignment="1">
      <alignment horizontal="right" vertical="center"/>
    </xf>
    <xf numFmtId="184" fontId="10" fillId="0" borderId="2" xfId="85" applyNumberFormat="1" applyFont="1" applyFill="1" applyBorder="1" applyAlignment="1">
      <alignment horizontal="right" vertical="center"/>
    </xf>
    <xf numFmtId="184" fontId="10" fillId="0" borderId="2" xfId="85" applyNumberFormat="1" applyFont="1" applyFill="1" applyBorder="1" applyAlignment="1">
      <alignment vertical="center"/>
    </xf>
    <xf numFmtId="178" fontId="10" fillId="7" borderId="2" xfId="6" applyNumberFormat="1" applyFont="1" applyFill="1" applyBorder="1" applyAlignment="1">
      <alignment horizontal="right" vertical="center"/>
    </xf>
    <xf numFmtId="184" fontId="10" fillId="7" borderId="2" xfId="6" applyNumberFormat="1" applyFont="1" applyFill="1" applyBorder="1" applyAlignment="1">
      <alignment horizontal="right" vertical="center"/>
    </xf>
    <xf numFmtId="180" fontId="10" fillId="7" borderId="2" xfId="85" applyNumberFormat="1" applyFont="1" applyFill="1" applyBorder="1" applyAlignment="1" applyProtection="1">
      <alignment horizontal="left" vertical="center"/>
      <protection locked="0"/>
    </xf>
    <xf numFmtId="0" fontId="0" fillId="0" borderId="1" xfId="7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77" fontId="15" fillId="0" borderId="2" xfId="70" applyNumberFormat="1" applyFont="1" applyFill="1" applyBorder="1" applyAlignment="1">
      <alignment horizontal="center" vertical="center"/>
    </xf>
    <xf numFmtId="178" fontId="10" fillId="6" borderId="2" xfId="85" applyNumberFormat="1" applyFont="1" applyFill="1" applyBorder="1" applyAlignment="1">
      <alignment horizontal="right" vertical="center"/>
    </xf>
    <xf numFmtId="178" fontId="10" fillId="7" borderId="2" xfId="85" applyNumberFormat="1" applyFont="1" applyFill="1" applyBorder="1" applyAlignment="1">
      <alignment horizontal="right" vertical="center"/>
    </xf>
    <xf numFmtId="178" fontId="10" fillId="7" borderId="2" xfId="85" applyNumberFormat="1" applyFont="1" applyFill="1" applyBorder="1" applyAlignment="1" applyProtection="1">
      <alignment horizontal="right" vertical="center"/>
    </xf>
    <xf numFmtId="184" fontId="10" fillId="7" borderId="2" xfId="85" applyNumberFormat="1" applyFont="1" applyFill="1" applyBorder="1" applyAlignment="1" applyProtection="1">
      <alignment horizontal="right" vertical="center"/>
    </xf>
    <xf numFmtId="0" fontId="10" fillId="7" borderId="2" xfId="85" applyFont="1" applyFill="1" applyBorder="1" applyAlignment="1">
      <alignment vertical="center"/>
    </xf>
    <xf numFmtId="49" fontId="10" fillId="0" borderId="2" xfId="6" applyNumberFormat="1" applyFont="1" applyFill="1" applyBorder="1" applyAlignment="1">
      <alignment horizontal="right"/>
    </xf>
    <xf numFmtId="178" fontId="10" fillId="7" borderId="2" xfId="85" applyNumberFormat="1" applyFont="1" applyFill="1" applyBorder="1" applyAlignment="1" applyProtection="1">
      <alignment horizontal="right" vertical="center"/>
      <protection locked="0"/>
    </xf>
    <xf numFmtId="184" fontId="10" fillId="7" borderId="2" xfId="85" applyNumberFormat="1" applyFont="1" applyFill="1" applyBorder="1" applyAlignment="1" applyProtection="1">
      <alignment horizontal="right" vertical="center"/>
      <protection locked="0"/>
    </xf>
    <xf numFmtId="178" fontId="10" fillId="0" borderId="2" xfId="85" applyNumberFormat="1" applyFont="1" applyFill="1" applyBorder="1" applyAlignment="1" applyProtection="1">
      <alignment horizontal="right" vertical="center"/>
      <protection locked="0"/>
    </xf>
    <xf numFmtId="49" fontId="10" fillId="0" borderId="2" xfId="85" applyNumberFormat="1" applyFont="1" applyFill="1" applyBorder="1" applyAlignment="1">
      <alignment horizontal="center" vertical="center"/>
    </xf>
    <xf numFmtId="184" fontId="10" fillId="7" borderId="2" xfId="85" applyNumberFormat="1" applyFont="1" applyFill="1" applyBorder="1" applyAlignment="1">
      <alignment horizontal="right"/>
    </xf>
    <xf numFmtId="49" fontId="10" fillId="7" borderId="2" xfId="6" applyNumberFormat="1" applyFont="1" applyFill="1" applyBorder="1" applyAlignment="1">
      <alignment horizontal="right"/>
    </xf>
    <xf numFmtId="184" fontId="10" fillId="0" borderId="2" xfId="6" applyNumberFormat="1" applyFont="1" applyFill="1" applyBorder="1" applyAlignment="1">
      <alignment horizontal="right"/>
    </xf>
    <xf numFmtId="184" fontId="10" fillId="0" borderId="2" xfId="0" applyNumberFormat="1" applyFont="1" applyFill="1" applyBorder="1" applyAlignment="1">
      <alignment vertical="center"/>
    </xf>
    <xf numFmtId="178" fontId="10" fillId="7" borderId="2" xfId="85" applyNumberFormat="1" applyFont="1" applyFill="1" applyBorder="1" applyAlignment="1">
      <alignment horizontal="right"/>
    </xf>
    <xf numFmtId="0" fontId="10" fillId="0" borderId="2" xfId="0" applyFont="1" applyBorder="1" applyAlignment="1">
      <alignment vertical="center"/>
    </xf>
    <xf numFmtId="49" fontId="10" fillId="7" borderId="2" xfId="85" applyNumberFormat="1" applyFont="1" applyFill="1" applyBorder="1" applyAlignment="1">
      <alignment horizontal="right"/>
    </xf>
    <xf numFmtId="184" fontId="10" fillId="6" borderId="2" xfId="85" applyNumberFormat="1" applyFont="1" applyFill="1" applyBorder="1" applyAlignment="1">
      <alignment horizontal="right" vertical="center"/>
    </xf>
    <xf numFmtId="178" fontId="10" fillId="6" borderId="2" xfId="85" applyNumberFormat="1" applyFont="1" applyFill="1" applyBorder="1" applyAlignment="1">
      <alignment horizontal="right"/>
    </xf>
    <xf numFmtId="184" fontId="10" fillId="6" borderId="2" xfId="85" applyNumberFormat="1" applyFont="1" applyFill="1" applyBorder="1" applyAlignment="1">
      <alignment horizontal="right"/>
    </xf>
    <xf numFmtId="0" fontId="15" fillId="6" borderId="2" xfId="85" applyFont="1" applyFill="1" applyBorder="1" applyAlignment="1" applyProtection="1">
      <alignment horizontal="center" vertical="center" wrapText="1"/>
      <protection locked="0"/>
    </xf>
    <xf numFmtId="182" fontId="15" fillId="6" borderId="2" xfId="6" applyNumberFormat="1" applyFont="1" applyFill="1" applyBorder="1" applyAlignment="1" applyProtection="1">
      <alignment horizontal="right" vertical="center" wrapText="1"/>
      <protection locked="0"/>
    </xf>
    <xf numFmtId="184" fontId="15" fillId="6" borderId="2" xfId="6" applyNumberFormat="1" applyFont="1" applyFill="1" applyBorder="1" applyAlignment="1" applyProtection="1">
      <alignment horizontal="right" vertical="center" wrapText="1"/>
      <protection locked="0"/>
    </xf>
    <xf numFmtId="1" fontId="15" fillId="6" borderId="2" xfId="85" applyNumberFormat="1" applyFont="1" applyFill="1" applyBorder="1" applyAlignment="1" applyProtection="1">
      <alignment vertical="center" wrapText="1"/>
      <protection locked="0"/>
    </xf>
    <xf numFmtId="182" fontId="15" fillId="6" borderId="2" xfId="85" applyNumberFormat="1" applyFont="1" applyFill="1" applyBorder="1" applyAlignment="1" applyProtection="1">
      <alignment horizontal="right" vertical="center" wrapText="1"/>
      <protection locked="0"/>
    </xf>
    <xf numFmtId="184" fontId="15" fillId="6" borderId="2" xfId="85" applyNumberFormat="1" applyFont="1" applyFill="1" applyBorder="1" applyAlignment="1" applyProtection="1">
      <alignment horizontal="right" vertical="center" wrapText="1"/>
      <protection locked="0"/>
    </xf>
    <xf numFmtId="184" fontId="10" fillId="0" borderId="2" xfId="85" applyNumberFormat="1" applyFont="1" applyFill="1" applyBorder="1" applyAlignment="1" applyProtection="1">
      <alignment horizontal="right" vertical="center"/>
    </xf>
    <xf numFmtId="184" fontId="10" fillId="0" borderId="2" xfId="6" applyNumberFormat="1" applyFont="1" applyFill="1" applyBorder="1" applyAlignment="1" applyProtection="1">
      <alignment horizontal="right" vertical="center"/>
      <protection locked="0"/>
    </xf>
    <xf numFmtId="184" fontId="10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5" fillId="6" borderId="2" xfId="85" applyFont="1" applyFill="1" applyBorder="1" applyAlignment="1">
      <alignment horizontal="distributed" vertical="center"/>
    </xf>
    <xf numFmtId="178" fontId="15" fillId="6" borderId="2" xfId="85" applyNumberFormat="1" applyFont="1" applyFill="1" applyBorder="1" applyAlignment="1">
      <alignment horizontal="right"/>
    </xf>
    <xf numFmtId="0" fontId="15" fillId="0" borderId="2" xfId="67" applyFont="1" applyFill="1" applyBorder="1" applyAlignment="1" applyProtection="1">
      <alignment wrapText="1"/>
      <protection locked="0"/>
    </xf>
    <xf numFmtId="178" fontId="15" fillId="0" borderId="2" xfId="85" applyNumberFormat="1" applyFont="1" applyFill="1" applyBorder="1" applyAlignment="1" applyProtection="1">
      <alignment wrapText="1"/>
      <protection locked="0"/>
    </xf>
    <xf numFmtId="0" fontId="10" fillId="0" borderId="2" xfId="67" applyFont="1" applyFill="1" applyBorder="1" applyAlignment="1" applyProtection="1">
      <alignment wrapText="1"/>
      <protection locked="0"/>
    </xf>
    <xf numFmtId="0" fontId="19" fillId="0" borderId="2" xfId="67" applyFont="1" applyFill="1" applyBorder="1" applyAlignment="1">
      <alignment horizontal="right" vertical="center"/>
    </xf>
    <xf numFmtId="0" fontId="10" fillId="0" borderId="2" xfId="67" applyFont="1" applyFill="1" applyBorder="1" applyAlignment="1">
      <alignment wrapText="1"/>
    </xf>
    <xf numFmtId="178" fontId="19" fillId="0" borderId="2" xfId="67" applyNumberFormat="1" applyFont="1" applyFill="1" applyBorder="1" applyAlignment="1">
      <alignment horizontal="right" vertical="center"/>
    </xf>
    <xf numFmtId="0" fontId="10" fillId="0" borderId="2" xfId="67" applyFont="1" applyFill="1" applyBorder="1" applyAlignment="1">
      <alignment horizontal="left" vertical="center" wrapText="1"/>
    </xf>
    <xf numFmtId="0" fontId="15" fillId="0" borderId="2" xfId="85" applyFont="1" applyFill="1" applyBorder="1" applyAlignment="1" applyProtection="1">
      <alignment horizontal="center" vertical="center" wrapText="1"/>
      <protection locked="0"/>
    </xf>
    <xf numFmtId="178" fontId="15" fillId="0" borderId="2" xfId="85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85" applyFont="1" applyFill="1" applyBorder="1" applyAlignment="1" applyProtection="1">
      <alignment horizontal="left" vertical="center" wrapText="1"/>
      <protection locked="0"/>
    </xf>
    <xf numFmtId="178" fontId="15" fillId="0" borderId="2" xfId="85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67" applyFont="1" applyFill="1"/>
    <xf numFmtId="0" fontId="15" fillId="0" borderId="0" xfId="67" applyFont="1" applyFill="1"/>
    <xf numFmtId="3" fontId="10" fillId="0" borderId="0" xfId="67" applyNumberFormat="1" applyFont="1" applyFill="1"/>
    <xf numFmtId="182" fontId="15" fillId="0" borderId="2" xfId="8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7" applyFont="1" applyFill="1" applyAlignment="1">
      <alignment wrapText="1"/>
    </xf>
    <xf numFmtId="0" fontId="8" fillId="0" borderId="0" xfId="67" applyFont="1" applyFill="1"/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65" applyFont="1"/>
    <xf numFmtId="0" fontId="26" fillId="0" borderId="0" xfId="65" applyFont="1"/>
    <xf numFmtId="0" fontId="0" fillId="0" borderId="0" xfId="65" applyFont="1"/>
    <xf numFmtId="0" fontId="27" fillId="0" borderId="0" xfId="65" applyFont="1" applyAlignment="1">
      <alignment horizontal="center"/>
    </xf>
    <xf numFmtId="0" fontId="28" fillId="0" borderId="0" xfId="65" applyFont="1" applyAlignment="1">
      <alignment horizontal="center"/>
    </xf>
    <xf numFmtId="0" fontId="29" fillId="0" borderId="0" xfId="65" applyFont="1" applyAlignment="1">
      <alignment horizontal="center"/>
    </xf>
    <xf numFmtId="0" fontId="30" fillId="0" borderId="0" xfId="65" applyFont="1" applyAlignment="1">
      <alignment horizontal="center"/>
    </xf>
    <xf numFmtId="31" fontId="30" fillId="0" borderId="0" xfId="65" applyNumberFormat="1" applyFont="1" applyAlignment="1">
      <alignment horizontal="center"/>
    </xf>
  </cellXfs>
  <cellStyles count="88">
    <cellStyle name="常规" xfId="0" builtinId="0"/>
    <cellStyle name="货币[0]" xfId="1" builtinId="7"/>
    <cellStyle name="常规 37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千位分隔[0] 3" xfId="43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0 2_10月" xfId="54"/>
    <cellStyle name="常规 3" xfId="55"/>
    <cellStyle name="常规 11" xfId="56"/>
    <cellStyle name="常规 11 2" xfId="57"/>
    <cellStyle name="常规_2016年预算经济科目表20160109 (1)" xfId="58"/>
    <cellStyle name="常规 2" xfId="59"/>
    <cellStyle name="常规 2 10 2" xfId="60"/>
    <cellStyle name="常规 4" xfId="61"/>
    <cellStyle name="常规_2013年国有资本经营预算草案0107" xfId="62"/>
    <cellStyle name="常规_2013年政府性基金预算草案0109陈改" xfId="63"/>
    <cellStyle name="常规_2013年政府性基金预算草案0109陈改_本基支" xfId="64"/>
    <cellStyle name="常规_Sheet1" xfId="65"/>
    <cellStyle name="常规_Sheet1_Sheet9" xfId="66"/>
    <cellStyle name="常规_Sheet2" xfId="67"/>
    <cellStyle name="常规_Sheet2_Sheet5" xfId="68"/>
    <cellStyle name="常规_Sheet2_本级支" xfId="69"/>
    <cellStyle name="常规_Sheet3" xfId="70"/>
    <cellStyle name="常规_Sheet6" xfId="71"/>
    <cellStyle name="千位分隔 2 2" xfId="72"/>
    <cellStyle name="常规_Sheet7" xfId="73"/>
    <cellStyle name="千位分隔 2 3" xfId="74"/>
    <cellStyle name="常规_Sheet8" xfId="75"/>
    <cellStyle name="千位分隔 2 2 2" xfId="76"/>
    <cellStyle name="常规_Sheet9" xfId="77"/>
    <cellStyle name="常规_表九、十柳州市本级2015年财政总预算表格20150107" xfId="78"/>
    <cellStyle name="千位分隔 11" xfId="79"/>
    <cellStyle name="千位分隔 2" xfId="80"/>
    <cellStyle name="千位分隔 3" xfId="81"/>
    <cellStyle name="千位分隔 4" xfId="82"/>
    <cellStyle name="千位分隔 4 2" xfId="83"/>
    <cellStyle name="千位分隔[0]_2013年国有资本经营预算草案0107" xfId="84"/>
    <cellStyle name="样式 1" xfId="85"/>
    <cellStyle name="样式 1 2" xfId="86"/>
    <cellStyle name="样式 1 3" xfId="87"/>
  </cellStyles>
  <dxfs count="1">
    <dxf>
      <fill>
        <patternFill patternType="solid">
          <fgColor rgb="FFCCFFCC"/>
          <bgColor rgb="FFCCFFCC"/>
        </patternFill>
      </fill>
    </dxf>
  </dxfs>
  <tableStyles count="0" defaultTableStyle="TableStyleMedium9" defaultPivotStyle="PivotStyleLight16"/>
  <colors>
    <mruColors>
      <color rgb="00C0C0C0"/>
      <color rgb="00CCFFFF"/>
      <color rgb="00CCFFCC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SheetLayoutView="60" topLeftCell="A10" workbookViewId="0">
      <selection activeCell="K14" sqref="K14"/>
    </sheetView>
  </sheetViews>
  <sheetFormatPr defaultColWidth="9" defaultRowHeight="14.25"/>
  <sheetData>
    <row r="1" ht="20.25" spans="1:14">
      <c r="A1" s="346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</row>
    <row r="3" spans="1:14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</row>
    <row r="4" spans="1:14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5" spans="1:14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</row>
    <row r="6" spans="1:14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</row>
    <row r="7" spans="1:14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</row>
    <row r="8" ht="47.25" spans="1:14">
      <c r="A8" s="349" t="s">
        <v>0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ht="47.25" spans="1:14">
      <c r="A9" s="349" t="s">
        <v>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ht="46.5" spans="1:14">
      <c r="A10" s="350"/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>
      <c r="A11" s="348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</row>
    <row r="12" spans="1:14">
      <c r="A12" s="348"/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</row>
    <row r="13" spans="1:14">
      <c r="A13" s="348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</row>
    <row r="14" spans="1:14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</row>
    <row r="15" spans="1:14">
      <c r="A15" s="348"/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</row>
    <row r="16" ht="31.5" spans="1:14">
      <c r="A16" s="352" t="s">
        <v>2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</row>
    <row r="17" ht="31.5" spans="1:14">
      <c r="A17" s="353">
        <v>44946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</row>
  </sheetData>
  <mergeCells count="5">
    <mergeCell ref="A8:N8"/>
    <mergeCell ref="A9:N9"/>
    <mergeCell ref="A10:N10"/>
    <mergeCell ref="A16:N16"/>
    <mergeCell ref="A17:N17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showZeros="0" zoomScaleSheetLayoutView="60" workbookViewId="0">
      <pane xSplit="2" ySplit="5" topLeftCell="C139" activePane="bottomRight" state="frozen"/>
      <selection/>
      <selection pane="topRight"/>
      <selection pane="bottomLeft"/>
      <selection pane="bottomRight" activeCell="H159" sqref="H159"/>
    </sheetView>
  </sheetViews>
  <sheetFormatPr defaultColWidth="9" defaultRowHeight="14.25"/>
  <cols>
    <col min="1" max="1" width="49.375" customWidth="1"/>
    <col min="2" max="2" width="10.875" customWidth="1"/>
    <col min="3" max="3" width="12.375" customWidth="1"/>
    <col min="4" max="4" width="11.75" customWidth="1"/>
    <col min="6" max="6" width="11.75" customWidth="1"/>
    <col min="8" max="8" width="13" customWidth="1"/>
    <col min="10" max="10" width="10.25" customWidth="1"/>
  </cols>
  <sheetData>
    <row r="1" ht="24" spans="1:12">
      <c r="A1" s="134" t="s">
        <v>1208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60"/>
    </row>
    <row r="2" spans="1:12">
      <c r="A2" s="135"/>
      <c r="B2" s="135"/>
      <c r="C2" s="136"/>
      <c r="D2" s="136"/>
      <c r="E2" s="137"/>
      <c r="F2" s="136"/>
      <c r="G2" s="137"/>
      <c r="H2" s="136"/>
      <c r="I2" s="136"/>
      <c r="J2" s="161" t="s">
        <v>26</v>
      </c>
      <c r="K2" s="161"/>
      <c r="L2" s="160"/>
    </row>
    <row r="3" spans="1:12">
      <c r="A3" s="99" t="s">
        <v>140</v>
      </c>
      <c r="B3" s="99">
        <v>2021</v>
      </c>
      <c r="C3" s="99" t="s">
        <v>29</v>
      </c>
      <c r="D3" s="99"/>
      <c r="E3" s="99"/>
      <c r="F3" s="99"/>
      <c r="G3" s="99"/>
      <c r="H3" s="99" t="s">
        <v>30</v>
      </c>
      <c r="I3" s="99"/>
      <c r="J3" s="99"/>
      <c r="K3" s="99" t="s">
        <v>1209</v>
      </c>
      <c r="L3" s="160"/>
    </row>
    <row r="4" customHeight="1" spans="1:12">
      <c r="A4" s="99"/>
      <c r="B4" s="99" t="s">
        <v>33</v>
      </c>
      <c r="C4" s="99" t="s">
        <v>141</v>
      </c>
      <c r="D4" s="99" t="s">
        <v>33</v>
      </c>
      <c r="E4" s="138" t="s">
        <v>1210</v>
      </c>
      <c r="F4" s="105" t="s">
        <v>35</v>
      </c>
      <c r="G4" s="105"/>
      <c r="H4" s="105" t="s">
        <v>36</v>
      </c>
      <c r="I4" s="105" t="s">
        <v>143</v>
      </c>
      <c r="J4" s="105"/>
      <c r="K4" s="105"/>
      <c r="L4" s="160"/>
    </row>
    <row r="5" spans="1:12">
      <c r="A5" s="99"/>
      <c r="B5" s="99"/>
      <c r="C5" s="99"/>
      <c r="D5" s="99"/>
      <c r="E5" s="108"/>
      <c r="F5" s="99" t="s">
        <v>38</v>
      </c>
      <c r="G5" s="108" t="s">
        <v>39</v>
      </c>
      <c r="H5" s="105"/>
      <c r="I5" s="99" t="s">
        <v>38</v>
      </c>
      <c r="J5" s="108" t="s">
        <v>39</v>
      </c>
      <c r="K5" s="162"/>
      <c r="L5" s="160"/>
    </row>
    <row r="6" spans="1:12">
      <c r="A6" s="139" t="s">
        <v>1211</v>
      </c>
      <c r="B6" s="140">
        <v>15</v>
      </c>
      <c r="C6" s="123">
        <v>0</v>
      </c>
      <c r="D6" s="140">
        <f>D7+D12</f>
        <v>0</v>
      </c>
      <c r="E6" s="122"/>
      <c r="F6" s="123">
        <f>D6-B6</f>
        <v>-15</v>
      </c>
      <c r="G6" s="122">
        <f>(D6/B6-1)*100</f>
        <v>-100</v>
      </c>
      <c r="H6" s="123">
        <f>H7+H8+H9+H10+H11</f>
        <v>0</v>
      </c>
      <c r="I6" s="123">
        <f>H6-C6</f>
        <v>0</v>
      </c>
      <c r="J6" s="122" t="e">
        <f>(H6/C6-1)*100</f>
        <v>#DIV/0!</v>
      </c>
      <c r="K6" s="127"/>
      <c r="L6" s="160"/>
    </row>
    <row r="7" spans="1:12">
      <c r="A7" s="141" t="s">
        <v>1212</v>
      </c>
      <c r="B7" s="142">
        <v>7</v>
      </c>
      <c r="C7" s="142"/>
      <c r="D7" s="142">
        <f>SUM(D8:D11)</f>
        <v>0</v>
      </c>
      <c r="E7" s="143"/>
      <c r="F7" s="142"/>
      <c r="G7" s="143"/>
      <c r="H7" s="142"/>
      <c r="I7" s="142"/>
      <c r="J7" s="143"/>
      <c r="K7" s="127"/>
      <c r="L7" s="160"/>
    </row>
    <row r="8" spans="1:12">
      <c r="A8" s="144" t="s">
        <v>1213</v>
      </c>
      <c r="B8" s="145">
        <v>1</v>
      </c>
      <c r="C8" s="128"/>
      <c r="D8" s="145"/>
      <c r="E8" s="127"/>
      <c r="F8" s="128"/>
      <c r="G8" s="127"/>
      <c r="H8" s="128"/>
      <c r="I8" s="128"/>
      <c r="J8" s="127"/>
      <c r="K8" s="127"/>
      <c r="L8" s="160"/>
    </row>
    <row r="9" spans="1:12">
      <c r="A9" s="144" t="s">
        <v>1214</v>
      </c>
      <c r="B9" s="145"/>
      <c r="C9" s="128"/>
      <c r="D9" s="145"/>
      <c r="E9" s="127"/>
      <c r="F9" s="128"/>
      <c r="G9" s="127"/>
      <c r="H9" s="128"/>
      <c r="I9" s="128"/>
      <c r="J9" s="127"/>
      <c r="K9" s="127"/>
      <c r="L9" s="160"/>
    </row>
    <row r="10" spans="1:12">
      <c r="A10" s="144" t="s">
        <v>1215</v>
      </c>
      <c r="B10" s="145"/>
      <c r="C10" s="128"/>
      <c r="D10" s="145"/>
      <c r="E10" s="127"/>
      <c r="F10" s="128"/>
      <c r="G10" s="127"/>
      <c r="H10" s="128"/>
      <c r="I10" s="128"/>
      <c r="J10" s="127"/>
      <c r="K10" s="127"/>
      <c r="L10" s="160"/>
    </row>
    <row r="11" spans="1:12">
      <c r="A11" s="144" t="s">
        <v>1216</v>
      </c>
      <c r="B11" s="145">
        <v>6</v>
      </c>
      <c r="C11" s="128"/>
      <c r="D11" s="145"/>
      <c r="E11" s="127"/>
      <c r="F11" s="128"/>
      <c r="G11" s="127"/>
      <c r="H11" s="128"/>
      <c r="I11" s="128"/>
      <c r="J11" s="127"/>
      <c r="K11" s="127"/>
      <c r="L11" s="160"/>
    </row>
    <row r="12" spans="1:12">
      <c r="A12" s="141" t="s">
        <v>1217</v>
      </c>
      <c r="B12" s="142">
        <v>8</v>
      </c>
      <c r="C12" s="142"/>
      <c r="D12" s="142">
        <f>SUM(D13:D17)</f>
        <v>0</v>
      </c>
      <c r="E12" s="143"/>
      <c r="F12" s="142"/>
      <c r="G12" s="143"/>
      <c r="H12" s="142"/>
      <c r="I12" s="142"/>
      <c r="J12" s="143"/>
      <c r="K12" s="127"/>
      <c r="L12" s="160"/>
    </row>
    <row r="13" spans="1:12">
      <c r="A13" s="144" t="s">
        <v>1218</v>
      </c>
      <c r="B13" s="145"/>
      <c r="C13" s="128"/>
      <c r="D13" s="145"/>
      <c r="E13" s="127"/>
      <c r="F13" s="128"/>
      <c r="G13" s="127"/>
      <c r="H13" s="128"/>
      <c r="I13" s="128"/>
      <c r="J13" s="127"/>
      <c r="K13" s="127"/>
      <c r="L13" s="160"/>
    </row>
    <row r="14" spans="1:12">
      <c r="A14" s="144" t="s">
        <v>1219</v>
      </c>
      <c r="B14" s="145"/>
      <c r="C14" s="128"/>
      <c r="D14" s="145"/>
      <c r="E14" s="127"/>
      <c r="F14" s="128"/>
      <c r="G14" s="127"/>
      <c r="H14" s="128"/>
      <c r="I14" s="128"/>
      <c r="J14" s="127"/>
      <c r="K14" s="127"/>
      <c r="L14" s="160"/>
    </row>
    <row r="15" spans="1:12">
      <c r="A15" s="144" t="s">
        <v>1220</v>
      </c>
      <c r="B15" s="145"/>
      <c r="C15" s="128"/>
      <c r="D15" s="145"/>
      <c r="E15" s="127"/>
      <c r="F15" s="128"/>
      <c r="G15" s="127"/>
      <c r="H15" s="128"/>
      <c r="I15" s="128"/>
      <c r="J15" s="127"/>
      <c r="K15" s="127"/>
      <c r="L15" s="160"/>
    </row>
    <row r="16" spans="1:12">
      <c r="A16" s="144" t="s">
        <v>1221</v>
      </c>
      <c r="B16" s="145">
        <v>8</v>
      </c>
      <c r="C16" s="128"/>
      <c r="D16" s="145"/>
      <c r="E16" s="127"/>
      <c r="F16" s="128"/>
      <c r="G16" s="127"/>
      <c r="H16" s="128"/>
      <c r="I16" s="128"/>
      <c r="J16" s="127"/>
      <c r="K16" s="127"/>
      <c r="L16" s="160"/>
    </row>
    <row r="17" spans="1:12">
      <c r="A17" s="144" t="s">
        <v>1222</v>
      </c>
      <c r="B17" s="145"/>
      <c r="C17" s="128"/>
      <c r="D17" s="145"/>
      <c r="E17" s="127"/>
      <c r="F17" s="128"/>
      <c r="G17" s="127"/>
      <c r="H17" s="128"/>
      <c r="I17" s="128"/>
      <c r="J17" s="127"/>
      <c r="K17" s="127"/>
      <c r="L17" s="160"/>
    </row>
    <row r="18" spans="1:12">
      <c r="A18" s="139" t="s">
        <v>1223</v>
      </c>
      <c r="B18" s="146">
        <v>230</v>
      </c>
      <c r="C18" s="123">
        <v>0</v>
      </c>
      <c r="D18" s="146">
        <f>D19+D23</f>
        <v>440</v>
      </c>
      <c r="E18" s="122"/>
      <c r="F18" s="123">
        <f>D18-B18</f>
        <v>210</v>
      </c>
      <c r="G18" s="122">
        <f>(D18/B18-1)*100</f>
        <v>91.304347826087</v>
      </c>
      <c r="H18" s="123">
        <f>H19+H23</f>
        <v>0</v>
      </c>
      <c r="I18" s="123">
        <f>H18-C18</f>
        <v>0</v>
      </c>
      <c r="J18" s="122" t="e">
        <f>(H18/C18-1)*100</f>
        <v>#DIV/0!</v>
      </c>
      <c r="K18" s="127"/>
      <c r="L18" s="160"/>
    </row>
    <row r="19" spans="1:12">
      <c r="A19" s="147" t="s">
        <v>1224</v>
      </c>
      <c r="B19" s="148">
        <v>230</v>
      </c>
      <c r="C19" s="149"/>
      <c r="D19" s="148">
        <f>SUM(D20:D22)</f>
        <v>440</v>
      </c>
      <c r="E19" s="150"/>
      <c r="F19" s="149"/>
      <c r="G19" s="150"/>
      <c r="H19" s="149"/>
      <c r="I19" s="149"/>
      <c r="J19" s="150"/>
      <c r="K19" s="127"/>
      <c r="L19" s="163"/>
    </row>
    <row r="20" spans="1:12">
      <c r="A20" s="144" t="s">
        <v>1225</v>
      </c>
      <c r="B20" s="145">
        <v>138</v>
      </c>
      <c r="C20" s="128"/>
      <c r="D20" s="145">
        <v>184</v>
      </c>
      <c r="E20" s="127"/>
      <c r="F20" s="128"/>
      <c r="G20" s="127"/>
      <c r="H20" s="128"/>
      <c r="I20" s="128"/>
      <c r="J20" s="127"/>
      <c r="K20" s="127"/>
      <c r="L20" s="163"/>
    </row>
    <row r="21" spans="1:12">
      <c r="A21" s="144" t="s">
        <v>1226</v>
      </c>
      <c r="B21" s="145">
        <v>92</v>
      </c>
      <c r="C21" s="128"/>
      <c r="D21" s="145">
        <v>256</v>
      </c>
      <c r="E21" s="127"/>
      <c r="F21" s="128"/>
      <c r="G21" s="127"/>
      <c r="H21" s="128"/>
      <c r="I21" s="128"/>
      <c r="J21" s="127"/>
      <c r="K21" s="127"/>
      <c r="L21" s="163"/>
    </row>
    <row r="22" spans="1:12">
      <c r="A22" s="144" t="s">
        <v>1227</v>
      </c>
      <c r="B22" s="145"/>
      <c r="C22" s="128"/>
      <c r="D22" s="145"/>
      <c r="E22" s="127"/>
      <c r="F22" s="128"/>
      <c r="G22" s="127"/>
      <c r="H22" s="128"/>
      <c r="I22" s="128"/>
      <c r="J22" s="127"/>
      <c r="K22" s="127"/>
      <c r="L22" s="163"/>
    </row>
    <row r="23" spans="1:12">
      <c r="A23" s="141" t="s">
        <v>1228</v>
      </c>
      <c r="B23" s="151">
        <v>0</v>
      </c>
      <c r="C23" s="142"/>
      <c r="D23" s="151">
        <f>SUM(D24:D26)</f>
        <v>0</v>
      </c>
      <c r="E23" s="143"/>
      <c r="F23" s="142"/>
      <c r="G23" s="143"/>
      <c r="H23" s="142"/>
      <c r="I23" s="142"/>
      <c r="J23" s="143"/>
      <c r="K23" s="127"/>
      <c r="L23" s="163"/>
    </row>
    <row r="24" spans="1:12">
      <c r="A24" s="144" t="s">
        <v>1225</v>
      </c>
      <c r="B24" s="145"/>
      <c r="C24" s="128"/>
      <c r="D24" s="145"/>
      <c r="E24" s="127"/>
      <c r="F24" s="128"/>
      <c r="G24" s="127"/>
      <c r="H24" s="128"/>
      <c r="I24" s="128"/>
      <c r="J24" s="127"/>
      <c r="K24" s="127"/>
      <c r="L24" s="163"/>
    </row>
    <row r="25" spans="1:12">
      <c r="A25" s="144" t="s">
        <v>1226</v>
      </c>
      <c r="B25" s="145"/>
      <c r="C25" s="128"/>
      <c r="D25" s="145"/>
      <c r="E25" s="127"/>
      <c r="F25" s="128"/>
      <c r="G25" s="127"/>
      <c r="H25" s="128"/>
      <c r="I25" s="128"/>
      <c r="J25" s="127"/>
      <c r="K25" s="127"/>
      <c r="L25" s="163"/>
    </row>
    <row r="26" spans="1:12">
      <c r="A26" s="152" t="s">
        <v>1229</v>
      </c>
      <c r="B26" s="145"/>
      <c r="C26" s="128"/>
      <c r="D26" s="145"/>
      <c r="E26" s="127"/>
      <c r="F26" s="128"/>
      <c r="G26" s="127"/>
      <c r="H26" s="128"/>
      <c r="I26" s="128"/>
      <c r="J26" s="127"/>
      <c r="K26" s="127"/>
      <c r="L26" s="163"/>
    </row>
    <row r="27" spans="1:12">
      <c r="A27" s="139" t="s">
        <v>1230</v>
      </c>
      <c r="B27" s="146">
        <v>37801</v>
      </c>
      <c r="C27" s="146">
        <v>52472</v>
      </c>
      <c r="D27" s="146">
        <f>D28+D35+D48+D54+D58+D59+D65+D71+D75+D79</f>
        <v>36423</v>
      </c>
      <c r="E27" s="122">
        <f>D27/C27*100</f>
        <v>69.4141637444732</v>
      </c>
      <c r="F27" s="123">
        <f>D27-B27</f>
        <v>-1378</v>
      </c>
      <c r="G27" s="122">
        <f>(D27/B27-1)*100</f>
        <v>-3.64540620618502</v>
      </c>
      <c r="H27" s="146">
        <f>H28+H35+H48+H54+H58+H59+H65+H71+H75+H79</f>
        <v>29309</v>
      </c>
      <c r="I27" s="123">
        <f>H27-C27</f>
        <v>-23163</v>
      </c>
      <c r="J27" s="122">
        <f>(H27/C27-1)*100</f>
        <v>-44.1435432230523</v>
      </c>
      <c r="K27" s="127"/>
      <c r="L27" s="160"/>
    </row>
    <row r="28" spans="1:12">
      <c r="A28" s="153" t="s">
        <v>1231</v>
      </c>
      <c r="B28" s="148">
        <v>0</v>
      </c>
      <c r="C28" s="148">
        <v>0</v>
      </c>
      <c r="D28" s="148">
        <f>SUM(D29:D34)</f>
        <v>0</v>
      </c>
      <c r="E28" s="150"/>
      <c r="F28" s="149">
        <f>D28-B28</f>
        <v>0</v>
      </c>
      <c r="G28" s="150"/>
      <c r="H28" s="148">
        <f>SUM(H29:H34)</f>
        <v>0</v>
      </c>
      <c r="I28" s="149">
        <f>H28-C28</f>
        <v>0</v>
      </c>
      <c r="J28" s="150"/>
      <c r="K28" s="127"/>
      <c r="L28" s="160"/>
    </row>
    <row r="29" spans="1:12">
      <c r="A29" s="152" t="s">
        <v>1232</v>
      </c>
      <c r="B29" s="145"/>
      <c r="C29" s="145"/>
      <c r="D29" s="145"/>
      <c r="E29" s="127"/>
      <c r="F29" s="128"/>
      <c r="G29" s="127"/>
      <c r="H29" s="145"/>
      <c r="I29" s="128"/>
      <c r="J29" s="127"/>
      <c r="K29" s="127"/>
      <c r="L29" s="160"/>
    </row>
    <row r="30" spans="1:12">
      <c r="A30" s="152" t="s">
        <v>1233</v>
      </c>
      <c r="B30" s="145"/>
      <c r="C30" s="145"/>
      <c r="D30" s="145"/>
      <c r="E30" s="127"/>
      <c r="F30" s="128"/>
      <c r="G30" s="127"/>
      <c r="H30" s="145"/>
      <c r="I30" s="128"/>
      <c r="J30" s="127"/>
      <c r="K30" s="127"/>
      <c r="L30" s="160"/>
    </row>
    <row r="31" spans="1:12">
      <c r="A31" s="154" t="s">
        <v>1234</v>
      </c>
      <c r="B31" s="145"/>
      <c r="C31" s="145"/>
      <c r="D31" s="145"/>
      <c r="E31" s="127"/>
      <c r="F31" s="128"/>
      <c r="G31" s="127"/>
      <c r="H31" s="145"/>
      <c r="I31" s="128"/>
      <c r="J31" s="127"/>
      <c r="K31" s="127"/>
      <c r="L31" s="160"/>
    </row>
    <row r="32" spans="1:12">
      <c r="A32" s="154" t="s">
        <v>1235</v>
      </c>
      <c r="B32" s="145"/>
      <c r="C32" s="145"/>
      <c r="D32" s="145"/>
      <c r="E32" s="127"/>
      <c r="F32" s="128"/>
      <c r="G32" s="127"/>
      <c r="H32" s="145"/>
      <c r="I32" s="128"/>
      <c r="J32" s="127"/>
      <c r="K32" s="127"/>
      <c r="L32" s="160"/>
    </row>
    <row r="33" spans="1:12">
      <c r="A33" s="154" t="s">
        <v>1236</v>
      </c>
      <c r="B33" s="145"/>
      <c r="C33" s="145"/>
      <c r="D33" s="145"/>
      <c r="E33" s="127"/>
      <c r="F33" s="128"/>
      <c r="G33" s="127"/>
      <c r="H33" s="145"/>
      <c r="I33" s="128"/>
      <c r="J33" s="127"/>
      <c r="K33" s="127"/>
      <c r="L33" s="160"/>
    </row>
    <row r="34" spans="1:12">
      <c r="A34" s="152" t="s">
        <v>1237</v>
      </c>
      <c r="B34" s="145"/>
      <c r="C34" s="145"/>
      <c r="D34" s="145"/>
      <c r="E34" s="127"/>
      <c r="F34" s="128"/>
      <c r="G34" s="127"/>
      <c r="H34" s="145"/>
      <c r="I34" s="128"/>
      <c r="J34" s="127"/>
      <c r="K34" s="127"/>
      <c r="L34" s="160"/>
    </row>
    <row r="35" spans="1:12">
      <c r="A35" s="153" t="s">
        <v>1238</v>
      </c>
      <c r="B35" s="148">
        <v>31393</v>
      </c>
      <c r="C35" s="148">
        <v>48431</v>
      </c>
      <c r="D35" s="148">
        <f>SUM(D36:D47)</f>
        <v>26748</v>
      </c>
      <c r="E35" s="150">
        <f>D35/C35*100</f>
        <v>55.229088806756</v>
      </c>
      <c r="F35" s="149">
        <f>D35-B35</f>
        <v>-4645</v>
      </c>
      <c r="G35" s="150">
        <f>(D35/B35-1)*100</f>
        <v>-14.7962921670436</v>
      </c>
      <c r="H35" s="148">
        <f>SUM(H36:H47)</f>
        <v>27882</v>
      </c>
      <c r="I35" s="149">
        <f>H35-C35</f>
        <v>-20549</v>
      </c>
      <c r="J35" s="150">
        <f>(H35/C35-1)*100</f>
        <v>-42.4294356920154</v>
      </c>
      <c r="K35" s="127"/>
      <c r="L35" s="160"/>
    </row>
    <row r="36" spans="1:12">
      <c r="A36" s="152" t="s">
        <v>1239</v>
      </c>
      <c r="B36" s="145">
        <v>3745</v>
      </c>
      <c r="C36" s="155">
        <v>18173</v>
      </c>
      <c r="D36" s="145">
        <v>17432</v>
      </c>
      <c r="E36" s="127"/>
      <c r="F36" s="128"/>
      <c r="G36" s="127"/>
      <c r="H36" s="155">
        <v>10336</v>
      </c>
      <c r="I36" s="128"/>
      <c r="J36" s="127"/>
      <c r="K36" s="127"/>
      <c r="L36" s="160"/>
    </row>
    <row r="37" spans="1:12">
      <c r="A37" s="152" t="s">
        <v>1240</v>
      </c>
      <c r="B37" s="145">
        <v>15153</v>
      </c>
      <c r="C37" s="155">
        <v>2800</v>
      </c>
      <c r="D37" s="145">
        <v>6492</v>
      </c>
      <c r="E37" s="127"/>
      <c r="F37" s="128"/>
      <c r="G37" s="127"/>
      <c r="H37" s="155">
        <v>2000</v>
      </c>
      <c r="I37" s="128"/>
      <c r="J37" s="127"/>
      <c r="K37" s="127"/>
      <c r="L37" s="160"/>
    </row>
    <row r="38" spans="1:12">
      <c r="A38" s="152" t="s">
        <v>1241</v>
      </c>
      <c r="B38" s="145">
        <v>42</v>
      </c>
      <c r="C38" s="155"/>
      <c r="D38" s="145"/>
      <c r="E38" s="127"/>
      <c r="F38" s="128"/>
      <c r="G38" s="127"/>
      <c r="H38" s="155"/>
      <c r="I38" s="128"/>
      <c r="J38" s="127"/>
      <c r="K38" s="127"/>
      <c r="L38" s="160"/>
    </row>
    <row r="39" spans="1:12">
      <c r="A39" s="152" t="s">
        <v>1242</v>
      </c>
      <c r="B39" s="145">
        <v>8923</v>
      </c>
      <c r="C39" s="155">
        <v>25423</v>
      </c>
      <c r="D39" s="145">
        <v>353</v>
      </c>
      <c r="E39" s="127"/>
      <c r="F39" s="128"/>
      <c r="G39" s="127"/>
      <c r="H39" s="155">
        <v>7090</v>
      </c>
      <c r="I39" s="128"/>
      <c r="J39" s="127"/>
      <c r="K39" s="127"/>
      <c r="L39" s="164"/>
    </row>
    <row r="40" spans="1:12">
      <c r="A40" s="152" t="s">
        <v>1243</v>
      </c>
      <c r="B40" s="145">
        <v>289</v>
      </c>
      <c r="C40" s="155">
        <v>2000</v>
      </c>
      <c r="D40" s="145">
        <v>2171</v>
      </c>
      <c r="E40" s="127"/>
      <c r="F40" s="128"/>
      <c r="G40" s="127"/>
      <c r="H40" s="155">
        <v>3500</v>
      </c>
      <c r="I40" s="128"/>
      <c r="J40" s="127"/>
      <c r="K40" s="127"/>
      <c r="L40" s="164"/>
    </row>
    <row r="41" spans="1:12">
      <c r="A41" s="156" t="s">
        <v>1244</v>
      </c>
      <c r="B41" s="145">
        <v>49</v>
      </c>
      <c r="C41" s="155">
        <v>35</v>
      </c>
      <c r="D41" s="145"/>
      <c r="E41" s="127"/>
      <c r="F41" s="128"/>
      <c r="G41" s="127"/>
      <c r="H41" s="155">
        <v>35</v>
      </c>
      <c r="I41" s="128"/>
      <c r="J41" s="127"/>
      <c r="K41" s="127"/>
      <c r="L41" s="164"/>
    </row>
    <row r="42" spans="1:12">
      <c r="A42" s="152" t="s">
        <v>1233</v>
      </c>
      <c r="B42" s="145"/>
      <c r="C42" s="155"/>
      <c r="D42" s="145"/>
      <c r="E42" s="127"/>
      <c r="F42" s="128"/>
      <c r="G42" s="127"/>
      <c r="H42" s="155"/>
      <c r="I42" s="128"/>
      <c r="J42" s="127"/>
      <c r="K42" s="127"/>
      <c r="L42" s="164"/>
    </row>
    <row r="43" spans="1:12">
      <c r="A43" s="152" t="s">
        <v>1245</v>
      </c>
      <c r="B43" s="145"/>
      <c r="C43" s="155"/>
      <c r="D43" s="145"/>
      <c r="E43" s="127"/>
      <c r="F43" s="128"/>
      <c r="G43" s="127"/>
      <c r="H43" s="155"/>
      <c r="I43" s="128"/>
      <c r="J43" s="127"/>
      <c r="K43" s="127"/>
      <c r="L43" s="164"/>
    </row>
    <row r="44" spans="1:12">
      <c r="A44" s="152" t="s">
        <v>1246</v>
      </c>
      <c r="B44" s="145"/>
      <c r="C44" s="155"/>
      <c r="D44" s="145"/>
      <c r="E44" s="127"/>
      <c r="F44" s="128"/>
      <c r="G44" s="127"/>
      <c r="H44" s="155"/>
      <c r="I44" s="128"/>
      <c r="J44" s="127"/>
      <c r="K44" s="127"/>
      <c r="L44" s="164"/>
    </row>
    <row r="45" spans="1:12">
      <c r="A45" s="154" t="s">
        <v>1234</v>
      </c>
      <c r="B45" s="145"/>
      <c r="C45" s="155"/>
      <c r="D45" s="145"/>
      <c r="E45" s="127"/>
      <c r="F45" s="128"/>
      <c r="G45" s="127"/>
      <c r="H45" s="155"/>
      <c r="I45" s="128"/>
      <c r="J45" s="127"/>
      <c r="K45" s="127"/>
      <c r="L45" s="164"/>
    </row>
    <row r="46" spans="1:12">
      <c r="A46" s="154" t="s">
        <v>1236</v>
      </c>
      <c r="B46" s="145"/>
      <c r="C46" s="145"/>
      <c r="D46" s="145"/>
      <c r="E46" s="127"/>
      <c r="F46" s="128"/>
      <c r="G46" s="127"/>
      <c r="H46" s="145"/>
      <c r="I46" s="128"/>
      <c r="J46" s="127"/>
      <c r="K46" s="127"/>
      <c r="L46" s="164"/>
    </row>
    <row r="47" spans="1:12">
      <c r="A47" s="152" t="s">
        <v>1247</v>
      </c>
      <c r="B47" s="145">
        <v>3192</v>
      </c>
      <c r="C47" s="145"/>
      <c r="D47" s="145">
        <v>300</v>
      </c>
      <c r="E47" s="127"/>
      <c r="F47" s="128"/>
      <c r="G47" s="127"/>
      <c r="H47" s="145">
        <v>4921</v>
      </c>
      <c r="I47" s="128"/>
      <c r="J47" s="127"/>
      <c r="K47" s="127"/>
      <c r="L47" s="164"/>
    </row>
    <row r="48" spans="1:12">
      <c r="A48" s="153" t="s">
        <v>1248</v>
      </c>
      <c r="B48" s="157">
        <v>0</v>
      </c>
      <c r="C48" s="157"/>
      <c r="D48" s="157">
        <f>SUM(D49:D53)</f>
        <v>0</v>
      </c>
      <c r="E48" s="150"/>
      <c r="F48" s="149"/>
      <c r="G48" s="150"/>
      <c r="H48" s="157"/>
      <c r="I48" s="149"/>
      <c r="J48" s="150"/>
      <c r="K48" s="127"/>
      <c r="L48" s="164"/>
    </row>
    <row r="49" spans="1:12">
      <c r="A49" s="152" t="s">
        <v>1249</v>
      </c>
      <c r="B49" s="145"/>
      <c r="C49" s="145"/>
      <c r="D49" s="145"/>
      <c r="E49" s="127"/>
      <c r="F49" s="128"/>
      <c r="G49" s="127"/>
      <c r="H49" s="145"/>
      <c r="I49" s="128"/>
      <c r="J49" s="127"/>
      <c r="K49" s="127"/>
      <c r="L49" s="164"/>
    </row>
    <row r="50" spans="1:12">
      <c r="A50" s="152" t="s">
        <v>1250</v>
      </c>
      <c r="B50" s="145"/>
      <c r="C50" s="145"/>
      <c r="D50" s="145"/>
      <c r="E50" s="127"/>
      <c r="F50" s="128"/>
      <c r="G50" s="127"/>
      <c r="H50" s="145"/>
      <c r="I50" s="128"/>
      <c r="J50" s="127"/>
      <c r="K50" s="127"/>
      <c r="L50" s="164"/>
    </row>
    <row r="51" spans="1:12">
      <c r="A51" s="152" t="s">
        <v>1251</v>
      </c>
      <c r="B51" s="145"/>
      <c r="C51" s="145"/>
      <c r="D51" s="145"/>
      <c r="E51" s="127"/>
      <c r="F51" s="128"/>
      <c r="G51" s="127"/>
      <c r="H51" s="145"/>
      <c r="I51" s="128"/>
      <c r="J51" s="127"/>
      <c r="K51" s="127"/>
      <c r="L51" s="164"/>
    </row>
    <row r="52" spans="1:12">
      <c r="A52" s="152" t="s">
        <v>1252</v>
      </c>
      <c r="B52" s="145"/>
      <c r="C52" s="145"/>
      <c r="D52" s="145"/>
      <c r="E52" s="127"/>
      <c r="F52" s="128"/>
      <c r="G52" s="127"/>
      <c r="H52" s="145"/>
      <c r="I52" s="128"/>
      <c r="J52" s="127"/>
      <c r="K52" s="127"/>
      <c r="L52" s="164"/>
    </row>
    <row r="53" spans="1:12">
      <c r="A53" s="152" t="s">
        <v>1253</v>
      </c>
      <c r="B53" s="145"/>
      <c r="C53" s="145"/>
      <c r="D53" s="145"/>
      <c r="E53" s="127"/>
      <c r="F53" s="128"/>
      <c r="G53" s="127"/>
      <c r="H53" s="145"/>
      <c r="I53" s="128"/>
      <c r="J53" s="127"/>
      <c r="K53" s="127"/>
      <c r="L53" s="164"/>
    </row>
    <row r="54" spans="1:12">
      <c r="A54" s="153" t="s">
        <v>1254</v>
      </c>
      <c r="B54" s="148">
        <v>5248</v>
      </c>
      <c r="C54" s="148">
        <v>2618</v>
      </c>
      <c r="D54" s="148">
        <f>SUM(D55:D57)</f>
        <v>0</v>
      </c>
      <c r="E54" s="150">
        <f>D54/C54*100</f>
        <v>0</v>
      </c>
      <c r="F54" s="149">
        <f>D54-B54</f>
        <v>-5248</v>
      </c>
      <c r="G54" s="150">
        <f>(D54/B54-1)*100</f>
        <v>-100</v>
      </c>
      <c r="H54" s="148">
        <f>SUM(H55:H57)</f>
        <v>0</v>
      </c>
      <c r="I54" s="149">
        <f>H54-C54</f>
        <v>-2618</v>
      </c>
      <c r="J54" s="150">
        <f>(H54/C54-1)*100</f>
        <v>-100</v>
      </c>
      <c r="K54" s="127"/>
      <c r="L54" s="164"/>
    </row>
    <row r="55" spans="1:12">
      <c r="A55" s="152" t="s">
        <v>1255</v>
      </c>
      <c r="B55" s="158">
        <v>5248</v>
      </c>
      <c r="C55" s="158">
        <v>2618</v>
      </c>
      <c r="D55" s="158"/>
      <c r="E55" s="127"/>
      <c r="F55" s="128"/>
      <c r="G55" s="127"/>
      <c r="H55" s="158"/>
      <c r="I55" s="128">
        <f>H55-C55</f>
        <v>-2618</v>
      </c>
      <c r="J55" s="127"/>
      <c r="K55" s="127"/>
      <c r="L55" s="164"/>
    </row>
    <row r="56" spans="1:12">
      <c r="A56" s="152" t="s">
        <v>1256</v>
      </c>
      <c r="B56" s="158"/>
      <c r="C56" s="158"/>
      <c r="D56" s="158"/>
      <c r="E56" s="127"/>
      <c r="F56" s="128"/>
      <c r="G56" s="127"/>
      <c r="H56" s="158"/>
      <c r="I56" s="128"/>
      <c r="J56" s="127"/>
      <c r="K56" s="127"/>
      <c r="L56" s="164"/>
    </row>
    <row r="57" spans="1:12">
      <c r="A57" s="152" t="s">
        <v>1257</v>
      </c>
      <c r="B57" s="145"/>
      <c r="C57" s="145"/>
      <c r="D57" s="145"/>
      <c r="E57" s="127"/>
      <c r="F57" s="128"/>
      <c r="G57" s="127"/>
      <c r="H57" s="145"/>
      <c r="I57" s="128"/>
      <c r="J57" s="127"/>
      <c r="K57" s="127"/>
      <c r="L57" s="164"/>
    </row>
    <row r="58" spans="1:12">
      <c r="A58" s="153" t="s">
        <v>1258</v>
      </c>
      <c r="B58" s="148">
        <v>95</v>
      </c>
      <c r="C58" s="148">
        <v>300</v>
      </c>
      <c r="D58" s="148">
        <v>45</v>
      </c>
      <c r="E58" s="150">
        <f>D58/C58*100</f>
        <v>15</v>
      </c>
      <c r="F58" s="149">
        <f>D58-B58</f>
        <v>-50</v>
      </c>
      <c r="G58" s="150">
        <f>(D58/B58-1)*100</f>
        <v>-52.6315789473684</v>
      </c>
      <c r="H58" s="148">
        <v>303</v>
      </c>
      <c r="I58" s="149">
        <f t="shared" ref="I58:I88" si="0">H58-C58</f>
        <v>3</v>
      </c>
      <c r="J58" s="150">
        <f>(H58/C58-1)*100</f>
        <v>1</v>
      </c>
      <c r="K58" s="127"/>
      <c r="L58" s="164"/>
    </row>
    <row r="59" spans="1:12">
      <c r="A59" s="153" t="s">
        <v>1259</v>
      </c>
      <c r="B59" s="159">
        <v>0</v>
      </c>
      <c r="C59" s="159">
        <v>0</v>
      </c>
      <c r="D59" s="159">
        <f>SUM(D60:D64)</f>
        <v>0</v>
      </c>
      <c r="E59" s="150"/>
      <c r="F59" s="149">
        <f>D59-B59</f>
        <v>0</v>
      </c>
      <c r="G59" s="150"/>
      <c r="H59" s="159">
        <v>0</v>
      </c>
      <c r="I59" s="149">
        <f t="shared" si="0"/>
        <v>0</v>
      </c>
      <c r="J59" s="150"/>
      <c r="K59" s="127"/>
      <c r="L59" s="164"/>
    </row>
    <row r="60" spans="1:12">
      <c r="A60" s="152" t="s">
        <v>1260</v>
      </c>
      <c r="B60" s="145"/>
      <c r="C60" s="145"/>
      <c r="D60" s="145"/>
      <c r="E60" s="127"/>
      <c r="F60" s="128"/>
      <c r="G60" s="127"/>
      <c r="H60" s="145"/>
      <c r="I60" s="128">
        <f t="shared" si="0"/>
        <v>0</v>
      </c>
      <c r="J60" s="127"/>
      <c r="K60" s="127"/>
      <c r="L60" s="164"/>
    </row>
    <row r="61" spans="1:12">
      <c r="A61" s="152" t="s">
        <v>1261</v>
      </c>
      <c r="B61" s="145"/>
      <c r="C61" s="145"/>
      <c r="D61" s="145"/>
      <c r="E61" s="127"/>
      <c r="F61" s="128"/>
      <c r="G61" s="127"/>
      <c r="H61" s="145"/>
      <c r="I61" s="128">
        <f t="shared" si="0"/>
        <v>0</v>
      </c>
      <c r="J61" s="127"/>
      <c r="K61" s="127"/>
      <c r="L61" s="164"/>
    </row>
    <row r="62" spans="1:12">
      <c r="A62" s="152" t="s">
        <v>1262</v>
      </c>
      <c r="B62" s="145"/>
      <c r="C62" s="145">
        <v>0</v>
      </c>
      <c r="D62" s="145"/>
      <c r="E62" s="127"/>
      <c r="F62" s="128"/>
      <c r="G62" s="127"/>
      <c r="H62" s="145">
        <v>0</v>
      </c>
      <c r="I62" s="128">
        <f t="shared" si="0"/>
        <v>0</v>
      </c>
      <c r="J62" s="127"/>
      <c r="K62" s="127"/>
      <c r="L62" s="164"/>
    </row>
    <row r="63" spans="1:12">
      <c r="A63" s="152" t="s">
        <v>1263</v>
      </c>
      <c r="B63" s="145"/>
      <c r="C63" s="145"/>
      <c r="D63" s="145"/>
      <c r="E63" s="127"/>
      <c r="F63" s="128"/>
      <c r="G63" s="127"/>
      <c r="H63" s="145"/>
      <c r="I63" s="128">
        <f t="shared" si="0"/>
        <v>0</v>
      </c>
      <c r="J63" s="127"/>
      <c r="K63" s="127"/>
      <c r="L63" s="164"/>
    </row>
    <row r="64" spans="1:12">
      <c r="A64" s="152" t="s">
        <v>1264</v>
      </c>
      <c r="B64" s="145"/>
      <c r="C64" s="145">
        <v>0</v>
      </c>
      <c r="D64" s="145"/>
      <c r="E64" s="127"/>
      <c r="F64" s="128"/>
      <c r="G64" s="127"/>
      <c r="H64" s="145">
        <v>0</v>
      </c>
      <c r="I64" s="128">
        <f t="shared" si="0"/>
        <v>0</v>
      </c>
      <c r="J64" s="127"/>
      <c r="K64" s="127"/>
      <c r="L64" s="164"/>
    </row>
    <row r="65" spans="1:12">
      <c r="A65" s="153" t="s">
        <v>1265</v>
      </c>
      <c r="B65" s="148">
        <v>0</v>
      </c>
      <c r="C65" s="148">
        <v>0</v>
      </c>
      <c r="D65" s="148">
        <f>SUM(D66:D70)</f>
        <v>0</v>
      </c>
      <c r="E65" s="150"/>
      <c r="F65" s="149">
        <f>D65-B65</f>
        <v>0</v>
      </c>
      <c r="G65" s="150"/>
      <c r="H65" s="148">
        <f>SUM(H66:H70)</f>
        <v>0</v>
      </c>
      <c r="I65" s="149">
        <f t="shared" si="0"/>
        <v>0</v>
      </c>
      <c r="J65" s="150"/>
      <c r="K65" s="127"/>
      <c r="L65" s="164"/>
    </row>
    <row r="66" spans="1:12">
      <c r="A66" s="152" t="s">
        <v>1249</v>
      </c>
      <c r="B66" s="158"/>
      <c r="C66" s="158"/>
      <c r="D66" s="158"/>
      <c r="E66" s="127"/>
      <c r="F66" s="128"/>
      <c r="G66" s="127"/>
      <c r="H66" s="158"/>
      <c r="I66" s="128"/>
      <c r="J66" s="127"/>
      <c r="K66" s="127"/>
      <c r="L66" s="164"/>
    </row>
    <row r="67" spans="1:12">
      <c r="A67" s="152" t="s">
        <v>1250</v>
      </c>
      <c r="B67" s="158"/>
      <c r="C67" s="158"/>
      <c r="D67" s="158"/>
      <c r="E67" s="127"/>
      <c r="F67" s="128"/>
      <c r="G67" s="127"/>
      <c r="H67" s="158"/>
      <c r="I67" s="128"/>
      <c r="J67" s="127"/>
      <c r="K67" s="127"/>
      <c r="L67" s="164"/>
    </row>
    <row r="68" spans="1:12">
      <c r="A68" s="152" t="s">
        <v>1251</v>
      </c>
      <c r="B68" s="158"/>
      <c r="C68" s="158"/>
      <c r="D68" s="158"/>
      <c r="E68" s="127"/>
      <c r="F68" s="128"/>
      <c r="G68" s="127"/>
      <c r="H68" s="158"/>
      <c r="I68" s="128"/>
      <c r="J68" s="127"/>
      <c r="K68" s="127"/>
      <c r="L68" s="164"/>
    </row>
    <row r="69" spans="1:12">
      <c r="A69" s="152" t="s">
        <v>1252</v>
      </c>
      <c r="B69" s="158"/>
      <c r="C69" s="158"/>
      <c r="D69" s="158"/>
      <c r="E69" s="127"/>
      <c r="F69" s="128"/>
      <c r="G69" s="127"/>
      <c r="H69" s="158"/>
      <c r="I69" s="128"/>
      <c r="J69" s="127"/>
      <c r="K69" s="127"/>
      <c r="L69" s="164"/>
    </row>
    <row r="70" spans="1:12">
      <c r="A70" s="152" t="s">
        <v>1266</v>
      </c>
      <c r="B70" s="158"/>
      <c r="C70" s="158"/>
      <c r="D70" s="158"/>
      <c r="E70" s="127"/>
      <c r="F70" s="128"/>
      <c r="G70" s="127"/>
      <c r="H70" s="158"/>
      <c r="I70" s="128"/>
      <c r="J70" s="127"/>
      <c r="K70" s="127"/>
      <c r="L70" s="164"/>
    </row>
    <row r="71" spans="1:12">
      <c r="A71" s="165" t="s">
        <v>1267</v>
      </c>
      <c r="B71" s="148">
        <v>1065</v>
      </c>
      <c r="C71" s="148">
        <v>1123</v>
      </c>
      <c r="D71" s="148">
        <f>SUM(D72:D74)</f>
        <v>630</v>
      </c>
      <c r="E71" s="150">
        <f>D71/C71*100</f>
        <v>56.099732858415</v>
      </c>
      <c r="F71" s="149">
        <f>D71-B71</f>
        <v>-435</v>
      </c>
      <c r="G71" s="150">
        <f>(D71/B71-1)*100</f>
        <v>-40.8450704225352</v>
      </c>
      <c r="H71" s="148">
        <f>SUM(H72:H74)</f>
        <v>1124</v>
      </c>
      <c r="I71" s="149">
        <f t="shared" si="0"/>
        <v>1</v>
      </c>
      <c r="J71" s="150"/>
      <c r="K71" s="127"/>
      <c r="L71" s="164"/>
    </row>
    <row r="72" spans="1:12">
      <c r="A72" s="152" t="s">
        <v>1268</v>
      </c>
      <c r="B72" s="158">
        <v>1065</v>
      </c>
      <c r="C72" s="158">
        <v>1085</v>
      </c>
      <c r="D72" s="158">
        <v>630</v>
      </c>
      <c r="E72" s="127"/>
      <c r="F72" s="128"/>
      <c r="G72" s="127"/>
      <c r="H72" s="158">
        <v>1086</v>
      </c>
      <c r="I72" s="128">
        <f t="shared" si="0"/>
        <v>1</v>
      </c>
      <c r="J72" s="127"/>
      <c r="K72" s="127"/>
      <c r="L72" s="164"/>
    </row>
    <row r="73" spans="1:12">
      <c r="A73" s="152" t="s">
        <v>1269</v>
      </c>
      <c r="B73" s="158"/>
      <c r="C73" s="158">
        <v>38</v>
      </c>
      <c r="D73" s="158"/>
      <c r="E73" s="127"/>
      <c r="F73" s="128"/>
      <c r="G73" s="127"/>
      <c r="H73" s="158">
        <v>38</v>
      </c>
      <c r="I73" s="128">
        <f t="shared" si="0"/>
        <v>0</v>
      </c>
      <c r="J73" s="127"/>
      <c r="K73" s="127"/>
      <c r="L73" s="164"/>
    </row>
    <row r="74" spans="1:12">
      <c r="A74" s="152" t="s">
        <v>1270</v>
      </c>
      <c r="B74" s="158"/>
      <c r="C74" s="158"/>
      <c r="D74" s="158"/>
      <c r="E74" s="127"/>
      <c r="F74" s="128"/>
      <c r="G74" s="127"/>
      <c r="H74" s="158"/>
      <c r="I74" s="128">
        <f t="shared" si="0"/>
        <v>0</v>
      </c>
      <c r="J74" s="127"/>
      <c r="K74" s="127"/>
      <c r="L74" s="164"/>
    </row>
    <row r="75" spans="1:12">
      <c r="A75" s="165" t="s">
        <v>1271</v>
      </c>
      <c r="B75" s="148">
        <v>0</v>
      </c>
      <c r="C75" s="148">
        <v>0</v>
      </c>
      <c r="D75" s="148">
        <f>SUM(D76:D78)</f>
        <v>0</v>
      </c>
      <c r="E75" s="150"/>
      <c r="F75" s="149">
        <f>D75-B75</f>
        <v>0</v>
      </c>
      <c r="G75" s="150"/>
      <c r="H75" s="148">
        <f>SUM(H76:H78)</f>
        <v>0</v>
      </c>
      <c r="I75" s="149">
        <f t="shared" si="0"/>
        <v>0</v>
      </c>
      <c r="J75" s="150"/>
      <c r="K75" s="127"/>
      <c r="L75" s="164"/>
    </row>
    <row r="76" spans="1:12">
      <c r="A76" s="152" t="s">
        <v>1239</v>
      </c>
      <c r="B76" s="158"/>
      <c r="C76" s="158"/>
      <c r="D76" s="158"/>
      <c r="E76" s="127"/>
      <c r="F76" s="128"/>
      <c r="G76" s="127"/>
      <c r="H76" s="158"/>
      <c r="I76" s="128">
        <f t="shared" si="0"/>
        <v>0</v>
      </c>
      <c r="J76" s="127"/>
      <c r="K76" s="127"/>
      <c r="L76" s="164"/>
    </row>
    <row r="77" spans="1:12">
      <c r="A77" s="152" t="s">
        <v>1240</v>
      </c>
      <c r="B77" s="158"/>
      <c r="C77" s="158"/>
      <c r="D77" s="158"/>
      <c r="E77" s="127"/>
      <c r="F77" s="128"/>
      <c r="G77" s="127"/>
      <c r="H77" s="158"/>
      <c r="I77" s="128">
        <f t="shared" si="0"/>
        <v>0</v>
      </c>
      <c r="J77" s="127"/>
      <c r="K77" s="127"/>
      <c r="L77" s="164"/>
    </row>
    <row r="78" spans="1:12">
      <c r="A78" s="152" t="s">
        <v>1272</v>
      </c>
      <c r="B78" s="158"/>
      <c r="C78" s="158"/>
      <c r="D78" s="158"/>
      <c r="E78" s="127"/>
      <c r="F78" s="128"/>
      <c r="G78" s="127"/>
      <c r="H78" s="158"/>
      <c r="I78" s="128">
        <f t="shared" si="0"/>
        <v>0</v>
      </c>
      <c r="J78" s="127"/>
      <c r="K78" s="127"/>
      <c r="L78" s="164"/>
    </row>
    <row r="79" spans="1:12">
      <c r="A79" s="165" t="s">
        <v>1273</v>
      </c>
      <c r="B79" s="148">
        <v>0</v>
      </c>
      <c r="C79" s="148">
        <v>0</v>
      </c>
      <c r="D79" s="148">
        <f>SUM(D80:D82)</f>
        <v>9000</v>
      </c>
      <c r="E79" s="150"/>
      <c r="F79" s="149">
        <f>D79-B79</f>
        <v>9000</v>
      </c>
      <c r="G79" s="150"/>
      <c r="H79" s="148">
        <f>SUM(H80:H82)</f>
        <v>0</v>
      </c>
      <c r="I79" s="149">
        <f t="shared" si="0"/>
        <v>0</v>
      </c>
      <c r="J79" s="150"/>
      <c r="K79" s="127"/>
      <c r="L79" s="164"/>
    </row>
    <row r="80" spans="1:12">
      <c r="A80" s="152" t="s">
        <v>1239</v>
      </c>
      <c r="B80" s="158"/>
      <c r="C80" s="158"/>
      <c r="D80" s="158"/>
      <c r="E80" s="127"/>
      <c r="F80" s="128"/>
      <c r="G80" s="127"/>
      <c r="H80" s="158"/>
      <c r="I80" s="128">
        <f t="shared" si="0"/>
        <v>0</v>
      </c>
      <c r="J80" s="127"/>
      <c r="K80" s="127"/>
      <c r="L80" s="164"/>
    </row>
    <row r="81" spans="1:12">
      <c r="A81" s="152" t="s">
        <v>1240</v>
      </c>
      <c r="B81" s="158"/>
      <c r="C81" s="158"/>
      <c r="D81" s="158"/>
      <c r="E81" s="127"/>
      <c r="F81" s="128"/>
      <c r="G81" s="127"/>
      <c r="H81" s="158"/>
      <c r="I81" s="128">
        <f t="shared" si="0"/>
        <v>0</v>
      </c>
      <c r="J81" s="127"/>
      <c r="K81" s="127"/>
      <c r="L81" s="164"/>
    </row>
    <row r="82" spans="1:12">
      <c r="A82" s="152" t="s">
        <v>1274</v>
      </c>
      <c r="B82" s="158"/>
      <c r="C82" s="158"/>
      <c r="D82" s="158">
        <v>9000</v>
      </c>
      <c r="E82" s="127"/>
      <c r="F82" s="128"/>
      <c r="G82" s="127"/>
      <c r="H82" s="158"/>
      <c r="I82" s="128">
        <f t="shared" si="0"/>
        <v>0</v>
      </c>
      <c r="J82" s="127"/>
      <c r="K82" s="127"/>
      <c r="L82" s="164"/>
    </row>
    <row r="83" spans="1:12">
      <c r="A83" s="139" t="s">
        <v>1275</v>
      </c>
      <c r="B83" s="146">
        <v>0</v>
      </c>
      <c r="C83" s="146">
        <v>0</v>
      </c>
      <c r="D83" s="146">
        <f>D84+D90+D95+D100</f>
        <v>0</v>
      </c>
      <c r="E83" s="122"/>
      <c r="F83" s="123">
        <f>D83-B83</f>
        <v>0</v>
      </c>
      <c r="G83" s="122" t="e">
        <f>(D83/B83-1)*100</f>
        <v>#DIV/0!</v>
      </c>
      <c r="H83" s="146">
        <f>H84+H90+H95+H100</f>
        <v>0</v>
      </c>
      <c r="I83" s="123">
        <f t="shared" si="0"/>
        <v>0</v>
      </c>
      <c r="J83" s="122"/>
      <c r="K83" s="127"/>
      <c r="L83" s="164"/>
    </row>
    <row r="84" spans="1:12">
      <c r="A84" s="165" t="s">
        <v>1276</v>
      </c>
      <c r="B84" s="166">
        <v>0</v>
      </c>
      <c r="C84" s="166">
        <v>0</v>
      </c>
      <c r="D84" s="166">
        <f>SUM(D85:D89)</f>
        <v>0</v>
      </c>
      <c r="E84" s="150"/>
      <c r="F84" s="149">
        <f>D84-B84</f>
        <v>0</v>
      </c>
      <c r="G84" s="150"/>
      <c r="H84" s="166">
        <f>SUM(H85:H89)</f>
        <v>0</v>
      </c>
      <c r="I84" s="149">
        <f t="shared" si="0"/>
        <v>0</v>
      </c>
      <c r="J84" s="150"/>
      <c r="K84" s="127"/>
      <c r="L84" s="164"/>
    </row>
    <row r="85" spans="1:12">
      <c r="A85" s="167" t="s">
        <v>1277</v>
      </c>
      <c r="B85" s="145">
        <v>0</v>
      </c>
      <c r="C85" s="145"/>
      <c r="D85" s="145">
        <v>0</v>
      </c>
      <c r="E85" s="127"/>
      <c r="F85" s="128"/>
      <c r="G85" s="127"/>
      <c r="H85" s="145"/>
      <c r="I85" s="128">
        <f t="shared" si="0"/>
        <v>0</v>
      </c>
      <c r="J85" s="127"/>
      <c r="K85" s="127"/>
      <c r="L85" s="164"/>
    </row>
    <row r="86" spans="1:12">
      <c r="A86" s="167" t="s">
        <v>1278</v>
      </c>
      <c r="B86" s="145">
        <v>0</v>
      </c>
      <c r="C86" s="145"/>
      <c r="D86" s="145">
        <v>0</v>
      </c>
      <c r="E86" s="127"/>
      <c r="F86" s="128"/>
      <c r="G86" s="127"/>
      <c r="H86" s="145"/>
      <c r="I86" s="128">
        <f t="shared" si="0"/>
        <v>0</v>
      </c>
      <c r="J86" s="127"/>
      <c r="K86" s="127"/>
      <c r="L86" s="164"/>
    </row>
    <row r="87" spans="1:12">
      <c r="A87" s="167" t="s">
        <v>1279</v>
      </c>
      <c r="B87" s="145">
        <v>0</v>
      </c>
      <c r="C87" s="145"/>
      <c r="D87" s="145">
        <v>0</v>
      </c>
      <c r="E87" s="127"/>
      <c r="F87" s="128"/>
      <c r="G87" s="127"/>
      <c r="H87" s="145"/>
      <c r="I87" s="128">
        <f t="shared" si="0"/>
        <v>0</v>
      </c>
      <c r="J87" s="127"/>
      <c r="K87" s="127"/>
      <c r="L87" s="164"/>
    </row>
    <row r="88" spans="1:12">
      <c r="A88" s="167" t="s">
        <v>1280</v>
      </c>
      <c r="B88" s="145">
        <v>0</v>
      </c>
      <c r="C88" s="145"/>
      <c r="D88" s="145">
        <v>0</v>
      </c>
      <c r="E88" s="127"/>
      <c r="F88" s="128"/>
      <c r="G88" s="127"/>
      <c r="H88" s="145"/>
      <c r="I88" s="128">
        <f t="shared" si="0"/>
        <v>0</v>
      </c>
      <c r="J88" s="127"/>
      <c r="K88" s="127"/>
      <c r="L88" s="164"/>
    </row>
    <row r="89" spans="1:12">
      <c r="A89" s="167" t="s">
        <v>1281</v>
      </c>
      <c r="B89" s="145"/>
      <c r="C89" s="145"/>
      <c r="D89" s="145"/>
      <c r="E89" s="127"/>
      <c r="F89" s="128"/>
      <c r="G89" s="127"/>
      <c r="H89" s="145"/>
      <c r="I89" s="128"/>
      <c r="J89" s="127"/>
      <c r="K89" s="127"/>
      <c r="L89" s="164"/>
    </row>
    <row r="90" spans="1:12">
      <c r="A90" s="168" t="s">
        <v>1282</v>
      </c>
      <c r="B90" s="166">
        <v>0</v>
      </c>
      <c r="C90" s="166">
        <v>0</v>
      </c>
      <c r="D90" s="166">
        <f>SUM(D91:D94)</f>
        <v>0</v>
      </c>
      <c r="E90" s="150"/>
      <c r="F90" s="149">
        <f>D90-B90</f>
        <v>0</v>
      </c>
      <c r="G90" s="150" t="e">
        <f>(D90/B90-1)*100</f>
        <v>#DIV/0!</v>
      </c>
      <c r="H90" s="166">
        <f>SUM(H91:H94)</f>
        <v>0</v>
      </c>
      <c r="I90" s="149">
        <f>H90-C90</f>
        <v>0</v>
      </c>
      <c r="J90" s="150"/>
      <c r="K90" s="127"/>
      <c r="L90" s="164"/>
    </row>
    <row r="91" spans="1:12">
      <c r="A91" s="169" t="s">
        <v>1226</v>
      </c>
      <c r="B91" s="145"/>
      <c r="C91" s="145"/>
      <c r="D91" s="145"/>
      <c r="E91" s="127"/>
      <c r="F91" s="128"/>
      <c r="G91" s="127"/>
      <c r="H91" s="145"/>
      <c r="I91" s="128"/>
      <c r="J91" s="127"/>
      <c r="K91" s="127"/>
      <c r="L91" s="164"/>
    </row>
    <row r="92" spans="1:12">
      <c r="A92" s="169" t="s">
        <v>1283</v>
      </c>
      <c r="B92" s="145"/>
      <c r="C92" s="145"/>
      <c r="D92" s="145"/>
      <c r="E92" s="127"/>
      <c r="F92" s="128"/>
      <c r="G92" s="127"/>
      <c r="H92" s="145"/>
      <c r="I92" s="128">
        <f>H92-C92</f>
        <v>0</v>
      </c>
      <c r="J92" s="127"/>
      <c r="K92" s="127"/>
      <c r="L92" s="164"/>
    </row>
    <row r="93" spans="1:12">
      <c r="A93" s="169" t="s">
        <v>1284</v>
      </c>
      <c r="B93" s="145">
        <v>0</v>
      </c>
      <c r="C93" s="145"/>
      <c r="D93" s="145">
        <v>0</v>
      </c>
      <c r="E93" s="127"/>
      <c r="F93" s="128"/>
      <c r="G93" s="127"/>
      <c r="H93" s="145"/>
      <c r="I93" s="128"/>
      <c r="J93" s="127"/>
      <c r="K93" s="127"/>
      <c r="L93" s="164"/>
    </row>
    <row r="94" spans="1:12">
      <c r="A94" s="169" t="s">
        <v>1285</v>
      </c>
      <c r="B94" s="145">
        <v>0</v>
      </c>
      <c r="C94" s="145"/>
      <c r="D94" s="145">
        <v>0</v>
      </c>
      <c r="E94" s="127"/>
      <c r="F94" s="128"/>
      <c r="G94" s="127"/>
      <c r="H94" s="145"/>
      <c r="I94" s="128"/>
      <c r="J94" s="127"/>
      <c r="K94" s="127"/>
      <c r="L94" s="164"/>
    </row>
    <row r="95" spans="1:12">
      <c r="A95" s="168" t="s">
        <v>1286</v>
      </c>
      <c r="B95" s="166">
        <v>0</v>
      </c>
      <c r="C95" s="166">
        <v>0</v>
      </c>
      <c r="D95" s="166">
        <f>SUM(D96:D99)</f>
        <v>0</v>
      </c>
      <c r="E95" s="150"/>
      <c r="F95" s="149">
        <f>D95-B95</f>
        <v>0</v>
      </c>
      <c r="G95" s="150"/>
      <c r="H95" s="166">
        <f>SUM(H96:H99)</f>
        <v>0</v>
      </c>
      <c r="I95" s="149"/>
      <c r="J95" s="150"/>
      <c r="K95" s="127"/>
      <c r="L95" s="164"/>
    </row>
    <row r="96" spans="1:12">
      <c r="A96" s="167" t="s">
        <v>1287</v>
      </c>
      <c r="B96" s="145"/>
      <c r="C96" s="145"/>
      <c r="D96" s="145"/>
      <c r="E96" s="127"/>
      <c r="F96" s="128"/>
      <c r="G96" s="127"/>
      <c r="H96" s="145"/>
      <c r="I96" s="128"/>
      <c r="J96" s="127"/>
      <c r="K96" s="127"/>
      <c r="L96" s="164"/>
    </row>
    <row r="97" spans="1:12">
      <c r="A97" s="167" t="s">
        <v>1288</v>
      </c>
      <c r="B97" s="145"/>
      <c r="C97" s="145"/>
      <c r="D97" s="145"/>
      <c r="E97" s="127"/>
      <c r="F97" s="128"/>
      <c r="G97" s="127"/>
      <c r="H97" s="145"/>
      <c r="I97" s="128"/>
      <c r="J97" s="127"/>
      <c r="K97" s="127"/>
      <c r="L97" s="164"/>
    </row>
    <row r="98" spans="1:12">
      <c r="A98" s="167" t="s">
        <v>1289</v>
      </c>
      <c r="B98" s="145"/>
      <c r="C98" s="145"/>
      <c r="D98" s="145"/>
      <c r="E98" s="127"/>
      <c r="F98" s="128"/>
      <c r="G98" s="127"/>
      <c r="H98" s="145"/>
      <c r="I98" s="128"/>
      <c r="J98" s="127"/>
      <c r="K98" s="127"/>
      <c r="L98" s="164"/>
    </row>
    <row r="99" spans="1:12">
      <c r="A99" s="167" t="s">
        <v>1290</v>
      </c>
      <c r="B99" s="145"/>
      <c r="C99" s="145"/>
      <c r="D99" s="145"/>
      <c r="E99" s="127"/>
      <c r="F99" s="128"/>
      <c r="G99" s="127"/>
      <c r="H99" s="145"/>
      <c r="I99" s="128"/>
      <c r="J99" s="127"/>
      <c r="K99" s="127"/>
      <c r="L99" s="164"/>
    </row>
    <row r="100" spans="1:12">
      <c r="A100" s="168" t="s">
        <v>1291</v>
      </c>
      <c r="B100" s="166">
        <v>0</v>
      </c>
      <c r="C100" s="166"/>
      <c r="D100" s="166">
        <f>SUM(D101:D103)</f>
        <v>0</v>
      </c>
      <c r="E100" s="150"/>
      <c r="F100" s="149"/>
      <c r="G100" s="150"/>
      <c r="H100" s="166"/>
      <c r="I100" s="149"/>
      <c r="J100" s="150"/>
      <c r="K100" s="127"/>
      <c r="L100" s="164"/>
    </row>
    <row r="101" spans="1:12">
      <c r="A101" s="167" t="s">
        <v>1292</v>
      </c>
      <c r="B101" s="145">
        <v>0</v>
      </c>
      <c r="C101" s="145"/>
      <c r="D101" s="145">
        <v>0</v>
      </c>
      <c r="E101" s="127"/>
      <c r="F101" s="128"/>
      <c r="G101" s="127"/>
      <c r="H101" s="145"/>
      <c r="I101" s="128"/>
      <c r="J101" s="127"/>
      <c r="K101" s="127"/>
      <c r="L101" s="164"/>
    </row>
    <row r="102" spans="1:12">
      <c r="A102" s="167" t="s">
        <v>1293</v>
      </c>
      <c r="B102" s="145">
        <v>0</v>
      </c>
      <c r="C102" s="145"/>
      <c r="D102" s="145">
        <v>0</v>
      </c>
      <c r="E102" s="127"/>
      <c r="F102" s="128"/>
      <c r="G102" s="127"/>
      <c r="H102" s="145"/>
      <c r="I102" s="128"/>
      <c r="J102" s="127"/>
      <c r="K102" s="127"/>
      <c r="L102" s="164"/>
    </row>
    <row r="103" spans="1:12">
      <c r="A103" s="167" t="s">
        <v>1294</v>
      </c>
      <c r="B103" s="145"/>
      <c r="C103" s="145"/>
      <c r="D103" s="145"/>
      <c r="E103" s="127"/>
      <c r="F103" s="128"/>
      <c r="G103" s="127"/>
      <c r="H103" s="145"/>
      <c r="I103" s="128"/>
      <c r="J103" s="127"/>
      <c r="K103" s="127"/>
      <c r="L103" s="164"/>
    </row>
    <row r="104" spans="1:12">
      <c r="A104" s="139" t="s">
        <v>1295</v>
      </c>
      <c r="B104" s="146">
        <v>0</v>
      </c>
      <c r="C104" s="146">
        <v>0</v>
      </c>
      <c r="D104" s="146">
        <f>D105</f>
        <v>0</v>
      </c>
      <c r="E104" s="122"/>
      <c r="F104" s="123">
        <f>D104-B104</f>
        <v>0</v>
      </c>
      <c r="G104" s="122"/>
      <c r="H104" s="146">
        <f>H105</f>
        <v>0</v>
      </c>
      <c r="I104" s="123">
        <f>H104-C104</f>
        <v>0</v>
      </c>
      <c r="J104" s="122"/>
      <c r="K104" s="127"/>
      <c r="L104" s="164"/>
    </row>
    <row r="105" spans="1:12">
      <c r="A105" s="170" t="s">
        <v>1296</v>
      </c>
      <c r="B105" s="171">
        <v>0</v>
      </c>
      <c r="C105" s="171">
        <v>0</v>
      </c>
      <c r="D105" s="171">
        <f>SUM(D106:D109)</f>
        <v>0</v>
      </c>
      <c r="E105" s="150"/>
      <c r="F105" s="149">
        <f>D105-B105</f>
        <v>0</v>
      </c>
      <c r="G105" s="150"/>
      <c r="H105" s="171">
        <f>SUM(H106:H109)</f>
        <v>0</v>
      </c>
      <c r="I105" s="149">
        <f>H105-C105</f>
        <v>0</v>
      </c>
      <c r="J105" s="150"/>
      <c r="K105" s="127"/>
      <c r="L105" s="164"/>
    </row>
    <row r="106" spans="1:12">
      <c r="A106" s="152" t="s">
        <v>1297</v>
      </c>
      <c r="B106" s="131"/>
      <c r="C106" s="131"/>
      <c r="D106" s="131"/>
      <c r="E106" s="127"/>
      <c r="F106" s="128"/>
      <c r="G106" s="127"/>
      <c r="H106" s="131"/>
      <c r="I106" s="128"/>
      <c r="J106" s="127"/>
      <c r="K106" s="127"/>
      <c r="L106" s="164"/>
    </row>
    <row r="107" spans="1:12">
      <c r="A107" s="152" t="s">
        <v>1298</v>
      </c>
      <c r="B107" s="131"/>
      <c r="C107" s="131"/>
      <c r="D107" s="131"/>
      <c r="E107" s="127"/>
      <c r="F107" s="128"/>
      <c r="G107" s="127"/>
      <c r="H107" s="131"/>
      <c r="I107" s="128"/>
      <c r="J107" s="127"/>
      <c r="K107" s="127"/>
      <c r="L107" s="164"/>
    </row>
    <row r="108" spans="1:12">
      <c r="A108" s="152" t="s">
        <v>1299</v>
      </c>
      <c r="B108" s="131"/>
      <c r="C108" s="131"/>
      <c r="D108" s="131"/>
      <c r="E108" s="127"/>
      <c r="F108" s="128"/>
      <c r="G108" s="127"/>
      <c r="H108" s="131"/>
      <c r="I108" s="128"/>
      <c r="J108" s="127"/>
      <c r="K108" s="127"/>
      <c r="L108" s="164"/>
    </row>
    <row r="109" spans="1:12">
      <c r="A109" s="152" t="s">
        <v>1300</v>
      </c>
      <c r="B109" s="131"/>
      <c r="C109" s="131"/>
      <c r="D109" s="131"/>
      <c r="E109" s="127"/>
      <c r="F109" s="128">
        <f>D109-B109</f>
        <v>0</v>
      </c>
      <c r="G109" s="127"/>
      <c r="H109" s="131"/>
      <c r="I109" s="128"/>
      <c r="J109" s="127"/>
      <c r="K109" s="127"/>
      <c r="L109" s="164"/>
    </row>
    <row r="110" spans="1:12">
      <c r="A110" s="172" t="s">
        <v>1301</v>
      </c>
      <c r="B110" s="131"/>
      <c r="C110" s="131"/>
      <c r="D110" s="131"/>
      <c r="E110" s="127"/>
      <c r="F110" s="128"/>
      <c r="G110" s="127"/>
      <c r="H110" s="131"/>
      <c r="I110" s="128"/>
      <c r="J110" s="127"/>
      <c r="K110" s="127"/>
      <c r="L110" s="164"/>
    </row>
    <row r="111" spans="1:12">
      <c r="A111" s="139" t="s">
        <v>1302</v>
      </c>
      <c r="B111" s="146">
        <v>0</v>
      </c>
      <c r="C111" s="146"/>
      <c r="D111" s="146">
        <f>D112+D119</f>
        <v>0</v>
      </c>
      <c r="E111" s="122"/>
      <c r="F111" s="123"/>
      <c r="G111" s="122"/>
      <c r="H111" s="146"/>
      <c r="I111" s="123"/>
      <c r="J111" s="122"/>
      <c r="K111" s="127"/>
      <c r="L111" s="164"/>
    </row>
    <row r="112" spans="1:12">
      <c r="A112" s="170" t="s">
        <v>1303</v>
      </c>
      <c r="B112" s="171">
        <v>0</v>
      </c>
      <c r="C112" s="171">
        <v>0</v>
      </c>
      <c r="D112" s="171">
        <f>SUM(D113:D118)</f>
        <v>0</v>
      </c>
      <c r="E112" s="150"/>
      <c r="F112" s="149">
        <f>D112-B112</f>
        <v>0</v>
      </c>
      <c r="G112" s="150"/>
      <c r="H112" s="171">
        <f>SUM(H113:H118)</f>
        <v>0</v>
      </c>
      <c r="I112" s="149">
        <f>H112-C112</f>
        <v>0</v>
      </c>
      <c r="J112" s="150"/>
      <c r="K112" s="127"/>
      <c r="L112" s="164"/>
    </row>
    <row r="113" spans="1:12">
      <c r="A113" s="152" t="s">
        <v>1304</v>
      </c>
      <c r="B113" s="130"/>
      <c r="C113" s="130"/>
      <c r="D113" s="130"/>
      <c r="E113" s="127"/>
      <c r="F113" s="128"/>
      <c r="G113" s="127"/>
      <c r="H113" s="130"/>
      <c r="I113" s="128"/>
      <c r="J113" s="127"/>
      <c r="K113" s="127"/>
      <c r="L113" s="164"/>
    </row>
    <row r="114" spans="1:12">
      <c r="A114" s="152" t="s">
        <v>1305</v>
      </c>
      <c r="B114" s="130"/>
      <c r="C114" s="130"/>
      <c r="D114" s="130"/>
      <c r="E114" s="127"/>
      <c r="F114" s="128"/>
      <c r="G114" s="127"/>
      <c r="H114" s="130"/>
      <c r="I114" s="128"/>
      <c r="J114" s="127"/>
      <c r="K114" s="127"/>
      <c r="L114" s="164"/>
    </row>
    <row r="115" spans="1:12">
      <c r="A115" s="152" t="s">
        <v>1306</v>
      </c>
      <c r="B115" s="130"/>
      <c r="C115" s="130"/>
      <c r="D115" s="130"/>
      <c r="E115" s="127"/>
      <c r="F115" s="128"/>
      <c r="G115" s="127"/>
      <c r="H115" s="130"/>
      <c r="I115" s="128"/>
      <c r="J115" s="127"/>
      <c r="K115" s="127"/>
      <c r="L115" s="164"/>
    </row>
    <row r="116" spans="1:12">
      <c r="A116" s="152" t="s">
        <v>1307</v>
      </c>
      <c r="B116" s="130"/>
      <c r="C116" s="130"/>
      <c r="D116" s="130"/>
      <c r="E116" s="127"/>
      <c r="F116" s="128"/>
      <c r="G116" s="127"/>
      <c r="H116" s="130"/>
      <c r="I116" s="128"/>
      <c r="J116" s="127"/>
      <c r="K116" s="127"/>
      <c r="L116" s="164"/>
    </row>
    <row r="117" spans="1:12">
      <c r="A117" s="152" t="s">
        <v>1308</v>
      </c>
      <c r="B117" s="130"/>
      <c r="C117" s="130"/>
      <c r="D117" s="130"/>
      <c r="E117" s="127"/>
      <c r="F117" s="128"/>
      <c r="G117" s="127"/>
      <c r="H117" s="130"/>
      <c r="I117" s="128"/>
      <c r="J117" s="127"/>
      <c r="K117" s="127"/>
      <c r="L117" s="164"/>
    </row>
    <row r="118" spans="1:12">
      <c r="A118" s="152" t="s">
        <v>1309</v>
      </c>
      <c r="B118" s="130"/>
      <c r="C118" s="130"/>
      <c r="D118" s="130"/>
      <c r="E118" s="127"/>
      <c r="F118" s="128"/>
      <c r="G118" s="127"/>
      <c r="H118" s="130"/>
      <c r="I118" s="128"/>
      <c r="J118" s="127"/>
      <c r="K118" s="127"/>
      <c r="L118" s="164"/>
    </row>
    <row r="119" spans="1:12">
      <c r="A119" s="170" t="s">
        <v>1310</v>
      </c>
      <c r="B119" s="171">
        <v>0</v>
      </c>
      <c r="C119" s="171"/>
      <c r="D119" s="171">
        <f>SUM(D120:D124)</f>
        <v>0</v>
      </c>
      <c r="E119" s="150"/>
      <c r="F119" s="149"/>
      <c r="G119" s="150"/>
      <c r="H119" s="171"/>
      <c r="I119" s="149"/>
      <c r="J119" s="150"/>
      <c r="K119" s="127"/>
      <c r="L119" s="164"/>
    </row>
    <row r="120" spans="1:12">
      <c r="A120" s="152" t="s">
        <v>1311</v>
      </c>
      <c r="B120" s="130"/>
      <c r="C120" s="130"/>
      <c r="D120" s="130"/>
      <c r="E120" s="127"/>
      <c r="F120" s="128"/>
      <c r="G120" s="127"/>
      <c r="H120" s="130"/>
      <c r="I120" s="128"/>
      <c r="J120" s="127"/>
      <c r="K120" s="127"/>
      <c r="L120" s="164"/>
    </row>
    <row r="121" spans="1:12">
      <c r="A121" s="152" t="s">
        <v>1312</v>
      </c>
      <c r="B121" s="130"/>
      <c r="C121" s="130"/>
      <c r="D121" s="130"/>
      <c r="E121" s="127"/>
      <c r="F121" s="128"/>
      <c r="G121" s="127"/>
      <c r="H121" s="130"/>
      <c r="I121" s="128"/>
      <c r="J121" s="127"/>
      <c r="K121" s="127"/>
      <c r="L121" s="164"/>
    </row>
    <row r="122" spans="1:12">
      <c r="A122" s="152" t="s">
        <v>1313</v>
      </c>
      <c r="B122" s="130"/>
      <c r="C122" s="130"/>
      <c r="D122" s="130"/>
      <c r="E122" s="127"/>
      <c r="F122" s="128"/>
      <c r="G122" s="127"/>
      <c r="H122" s="130"/>
      <c r="I122" s="128"/>
      <c r="J122" s="127"/>
      <c r="K122" s="127"/>
      <c r="L122" s="164"/>
    </row>
    <row r="123" spans="1:12">
      <c r="A123" s="152" t="s">
        <v>1314</v>
      </c>
      <c r="B123" s="130"/>
      <c r="C123" s="130"/>
      <c r="D123" s="130"/>
      <c r="E123" s="127"/>
      <c r="F123" s="128"/>
      <c r="G123" s="127"/>
      <c r="H123" s="130"/>
      <c r="I123" s="128"/>
      <c r="J123" s="127"/>
      <c r="K123" s="127"/>
      <c r="L123" s="164"/>
    </row>
    <row r="124" spans="1:12">
      <c r="A124" s="152" t="s">
        <v>1315</v>
      </c>
      <c r="B124" s="130"/>
      <c r="C124" s="130"/>
      <c r="D124" s="130"/>
      <c r="E124" s="127"/>
      <c r="F124" s="128"/>
      <c r="G124" s="127"/>
      <c r="H124" s="130"/>
      <c r="I124" s="128"/>
      <c r="J124" s="127"/>
      <c r="K124" s="127"/>
      <c r="L124" s="164"/>
    </row>
    <row r="125" spans="1:12">
      <c r="A125" s="173" t="s">
        <v>1316</v>
      </c>
      <c r="B125" s="140">
        <v>0</v>
      </c>
      <c r="C125" s="140">
        <v>0</v>
      </c>
      <c r="D125" s="140">
        <f>D126</f>
        <v>0</v>
      </c>
      <c r="E125" s="122"/>
      <c r="F125" s="123">
        <f>D125-B125</f>
        <v>0</v>
      </c>
      <c r="G125" s="122"/>
      <c r="H125" s="140">
        <f>H126</f>
        <v>0</v>
      </c>
      <c r="I125" s="123">
        <f>H125-C125</f>
        <v>0</v>
      </c>
      <c r="J125" s="122"/>
      <c r="K125" s="127"/>
      <c r="L125" s="164"/>
    </row>
    <row r="126" spans="1:12">
      <c r="A126" s="170" t="s">
        <v>1317</v>
      </c>
      <c r="B126" s="159">
        <v>0</v>
      </c>
      <c r="C126" s="159">
        <v>0</v>
      </c>
      <c r="D126" s="159">
        <f>SUM(D127:D131)</f>
        <v>0</v>
      </c>
      <c r="E126" s="150"/>
      <c r="F126" s="149">
        <f>D126-B126</f>
        <v>0</v>
      </c>
      <c r="G126" s="150"/>
      <c r="H126" s="159">
        <f>SUM(H127:H131)</f>
        <v>0</v>
      </c>
      <c r="I126" s="149">
        <f>H126-C126</f>
        <v>0</v>
      </c>
      <c r="J126" s="150"/>
      <c r="K126" s="127"/>
      <c r="L126" s="164"/>
    </row>
    <row r="127" spans="1:12">
      <c r="A127" s="152" t="s">
        <v>1218</v>
      </c>
      <c r="B127" s="145"/>
      <c r="C127" s="145"/>
      <c r="D127" s="145"/>
      <c r="E127" s="127"/>
      <c r="F127" s="128"/>
      <c r="G127" s="127"/>
      <c r="H127" s="145"/>
      <c r="I127" s="128"/>
      <c r="J127" s="127"/>
      <c r="K127" s="127"/>
      <c r="L127" s="164"/>
    </row>
    <row r="128" spans="1:12">
      <c r="A128" s="152" t="s">
        <v>1219</v>
      </c>
      <c r="B128" s="145"/>
      <c r="C128" s="145"/>
      <c r="D128" s="145"/>
      <c r="E128" s="127"/>
      <c r="F128" s="128"/>
      <c r="G128" s="127"/>
      <c r="H128" s="145"/>
      <c r="I128" s="128"/>
      <c r="J128" s="127"/>
      <c r="K128" s="127"/>
      <c r="L128" s="164"/>
    </row>
    <row r="129" spans="1:12">
      <c r="A129" s="152" t="s">
        <v>1220</v>
      </c>
      <c r="B129" s="145"/>
      <c r="C129" s="145"/>
      <c r="D129" s="145"/>
      <c r="E129" s="127"/>
      <c r="F129" s="128"/>
      <c r="G129" s="127"/>
      <c r="H129" s="145"/>
      <c r="I129" s="128"/>
      <c r="J129" s="127"/>
      <c r="K129" s="127"/>
      <c r="L129" s="164"/>
    </row>
    <row r="130" spans="1:12">
      <c r="A130" s="152" t="s">
        <v>1221</v>
      </c>
      <c r="B130" s="145"/>
      <c r="C130" s="145"/>
      <c r="D130" s="145"/>
      <c r="E130" s="127"/>
      <c r="F130" s="128"/>
      <c r="G130" s="127"/>
      <c r="H130" s="145"/>
      <c r="I130" s="128">
        <f>H130-C130</f>
        <v>0</v>
      </c>
      <c r="J130" s="127"/>
      <c r="K130" s="127"/>
      <c r="L130" s="164"/>
    </row>
    <row r="131" spans="1:12">
      <c r="A131" s="152" t="s">
        <v>1222</v>
      </c>
      <c r="B131" s="145"/>
      <c r="C131" s="145"/>
      <c r="D131" s="145"/>
      <c r="E131" s="127"/>
      <c r="F131" s="128"/>
      <c r="G131" s="127"/>
      <c r="H131" s="145"/>
      <c r="I131" s="128"/>
      <c r="J131" s="127"/>
      <c r="K131" s="127"/>
      <c r="L131" s="164"/>
    </row>
    <row r="132" spans="1:12">
      <c r="A132" s="139" t="s">
        <v>1318</v>
      </c>
      <c r="B132" s="146">
        <v>13762</v>
      </c>
      <c r="C132" s="146">
        <v>0</v>
      </c>
      <c r="D132" s="146">
        <f>D133+D135+D134</f>
        <v>2479</v>
      </c>
      <c r="E132" s="122" t="e">
        <f>D132/C132*100</f>
        <v>#DIV/0!</v>
      </c>
      <c r="F132" s="146">
        <f>F133+F135+F134</f>
        <v>-11283</v>
      </c>
      <c r="G132" s="122">
        <f>(D132/B132-1)*100</f>
        <v>-81.9866298503125</v>
      </c>
      <c r="H132" s="146">
        <f>SUM(H133:H135)</f>
        <v>0</v>
      </c>
      <c r="I132" s="123">
        <f>H132-C132</f>
        <v>0</v>
      </c>
      <c r="J132" s="122" t="e">
        <f>(H132/C132-1)*100</f>
        <v>#DIV/0!</v>
      </c>
      <c r="K132" s="127"/>
      <c r="L132" s="164"/>
    </row>
    <row r="133" spans="1:12">
      <c r="A133" s="170" t="s">
        <v>1319</v>
      </c>
      <c r="B133" s="148">
        <v>13300</v>
      </c>
      <c r="C133" s="148"/>
      <c r="D133" s="148">
        <v>2001</v>
      </c>
      <c r="E133" s="150"/>
      <c r="F133" s="149">
        <f>D133-B133</f>
        <v>-11299</v>
      </c>
      <c r="G133" s="150"/>
      <c r="H133" s="148"/>
      <c r="I133" s="149">
        <f>H133-C133</f>
        <v>0</v>
      </c>
      <c r="J133" s="150" t="e">
        <f>(H133/C133-1)*100</f>
        <v>#DIV/0!</v>
      </c>
      <c r="K133" s="127"/>
      <c r="L133" s="164"/>
    </row>
    <row r="134" hidden="1" spans="1:12">
      <c r="A134" s="170" t="s">
        <v>1320</v>
      </c>
      <c r="B134" s="148"/>
      <c r="C134" s="148"/>
      <c r="D134" s="148"/>
      <c r="E134" s="150"/>
      <c r="F134" s="149"/>
      <c r="G134" s="150"/>
      <c r="H134" s="148"/>
      <c r="I134" s="149"/>
      <c r="J134" s="150"/>
      <c r="K134" s="127"/>
      <c r="L134" s="164"/>
    </row>
    <row r="135" spans="1:12">
      <c r="A135" s="165" t="s">
        <v>1321</v>
      </c>
      <c r="B135" s="171">
        <v>462</v>
      </c>
      <c r="C135" s="171">
        <v>0</v>
      </c>
      <c r="D135" s="171">
        <f>SUM(D136:D145)</f>
        <v>478</v>
      </c>
      <c r="E135" s="150"/>
      <c r="F135" s="149">
        <f>D135-B135</f>
        <v>16</v>
      </c>
      <c r="G135" s="150">
        <f>(D135/B135-1)*100</f>
        <v>3.46320346320346</v>
      </c>
      <c r="H135" s="171">
        <f>SUM(H136:H145)</f>
        <v>0</v>
      </c>
      <c r="I135" s="149">
        <f>H135-C135</f>
        <v>0</v>
      </c>
      <c r="J135" s="150"/>
      <c r="K135" s="127"/>
      <c r="L135" s="164"/>
    </row>
    <row r="136" spans="1:12">
      <c r="A136" s="154" t="s">
        <v>1322</v>
      </c>
      <c r="B136" s="130">
        <v>110</v>
      </c>
      <c r="C136" s="130"/>
      <c r="D136" s="130">
        <v>238</v>
      </c>
      <c r="E136" s="127"/>
      <c r="F136" s="128"/>
      <c r="G136" s="127"/>
      <c r="H136" s="130"/>
      <c r="I136" s="128"/>
      <c r="J136" s="127"/>
      <c r="K136" s="127"/>
      <c r="L136" s="164"/>
    </row>
    <row r="137" spans="1:12">
      <c r="A137" s="152" t="s">
        <v>1323</v>
      </c>
      <c r="B137" s="130">
        <v>63</v>
      </c>
      <c r="C137" s="130"/>
      <c r="D137" s="130">
        <v>5</v>
      </c>
      <c r="E137" s="127"/>
      <c r="F137" s="128"/>
      <c r="G137" s="127"/>
      <c r="H137" s="130"/>
      <c r="I137" s="128"/>
      <c r="J137" s="127"/>
      <c r="K137" s="127"/>
      <c r="L137" s="164"/>
    </row>
    <row r="138" spans="1:12">
      <c r="A138" s="152" t="s">
        <v>1324</v>
      </c>
      <c r="B138" s="130">
        <v>18</v>
      </c>
      <c r="C138" s="130"/>
      <c r="D138" s="130">
        <v>100</v>
      </c>
      <c r="E138" s="127"/>
      <c r="F138" s="128"/>
      <c r="G138" s="127"/>
      <c r="H138" s="130"/>
      <c r="I138" s="128"/>
      <c r="J138" s="127"/>
      <c r="K138" s="127"/>
      <c r="L138" s="164"/>
    </row>
    <row r="139" spans="1:12">
      <c r="A139" s="152" t="s">
        <v>1325</v>
      </c>
      <c r="B139" s="130"/>
      <c r="C139" s="130"/>
      <c r="D139" s="130">
        <v>0</v>
      </c>
      <c r="E139" s="127"/>
      <c r="F139" s="128"/>
      <c r="G139" s="127"/>
      <c r="H139" s="130"/>
      <c r="I139" s="128"/>
      <c r="J139" s="127"/>
      <c r="K139" s="127"/>
      <c r="L139" s="164"/>
    </row>
    <row r="140" spans="1:12">
      <c r="A140" s="152" t="s">
        <v>1326</v>
      </c>
      <c r="B140" s="130">
        <v>28</v>
      </c>
      <c r="C140" s="130"/>
      <c r="D140" s="130">
        <v>66</v>
      </c>
      <c r="E140" s="127"/>
      <c r="F140" s="128"/>
      <c r="G140" s="127"/>
      <c r="H140" s="130"/>
      <c r="I140" s="128"/>
      <c r="J140" s="127"/>
      <c r="K140" s="127"/>
      <c r="L140" s="164"/>
    </row>
    <row r="141" spans="1:12">
      <c r="A141" s="152" t="s">
        <v>1327</v>
      </c>
      <c r="B141" s="130"/>
      <c r="C141" s="130"/>
      <c r="D141" s="130"/>
      <c r="E141" s="127"/>
      <c r="F141" s="128"/>
      <c r="G141" s="127"/>
      <c r="H141" s="130"/>
      <c r="I141" s="128">
        <f>H141-C141</f>
        <v>0</v>
      </c>
      <c r="J141" s="127"/>
      <c r="K141" s="127"/>
      <c r="L141" s="164"/>
    </row>
    <row r="142" spans="1:12">
      <c r="A142" s="152" t="s">
        <v>1328</v>
      </c>
      <c r="B142" s="131"/>
      <c r="C142" s="131"/>
      <c r="D142" s="131"/>
      <c r="E142" s="127"/>
      <c r="F142" s="128"/>
      <c r="G142" s="127"/>
      <c r="H142" s="131"/>
      <c r="I142" s="128">
        <f>H142-C142</f>
        <v>0</v>
      </c>
      <c r="J142" s="127"/>
      <c r="K142" s="127"/>
      <c r="L142" s="164"/>
    </row>
    <row r="143" spans="1:12">
      <c r="A143" s="152" t="s">
        <v>1329</v>
      </c>
      <c r="B143" s="131"/>
      <c r="C143" s="131"/>
      <c r="D143" s="131"/>
      <c r="E143" s="127"/>
      <c r="F143" s="128"/>
      <c r="G143" s="127"/>
      <c r="H143" s="131"/>
      <c r="I143" s="128">
        <f>H143-C143</f>
        <v>0</v>
      </c>
      <c r="J143" s="127"/>
      <c r="K143" s="127"/>
      <c r="L143" s="164"/>
    </row>
    <row r="144" spans="1:12">
      <c r="A144" s="152" t="s">
        <v>1330</v>
      </c>
      <c r="B144" s="131">
        <v>113</v>
      </c>
      <c r="C144" s="131"/>
      <c r="D144" s="131">
        <v>69</v>
      </c>
      <c r="E144" s="127"/>
      <c r="F144" s="128"/>
      <c r="G144" s="127"/>
      <c r="H144" s="131"/>
      <c r="I144" s="128">
        <f>H144-C144</f>
        <v>0</v>
      </c>
      <c r="J144" s="127"/>
      <c r="K144" s="127"/>
      <c r="L144" s="164"/>
    </row>
    <row r="145" spans="1:12">
      <c r="A145" s="152" t="s">
        <v>1331</v>
      </c>
      <c r="B145" s="131">
        <v>130</v>
      </c>
      <c r="C145" s="131"/>
      <c r="D145" s="131"/>
      <c r="E145" s="127"/>
      <c r="F145" s="128"/>
      <c r="G145" s="127"/>
      <c r="H145" s="131"/>
      <c r="I145" s="128">
        <f>H145-C145</f>
        <v>0</v>
      </c>
      <c r="J145" s="127"/>
      <c r="K145" s="127"/>
      <c r="L145" s="164"/>
    </row>
    <row r="146" spans="1:12">
      <c r="A146" s="139" t="s">
        <v>1332</v>
      </c>
      <c r="B146" s="131">
        <v>4143</v>
      </c>
      <c r="C146" s="131"/>
      <c r="D146" s="131">
        <v>5010</v>
      </c>
      <c r="E146" s="127"/>
      <c r="F146" s="128"/>
      <c r="G146" s="127"/>
      <c r="H146" s="131"/>
      <c r="I146" s="128"/>
      <c r="J146" s="127"/>
      <c r="K146" s="127"/>
      <c r="L146" s="164"/>
    </row>
    <row r="147" spans="1:12">
      <c r="A147" s="170" t="s">
        <v>1333</v>
      </c>
      <c r="B147" s="131">
        <v>4143</v>
      </c>
      <c r="C147" s="131"/>
      <c r="D147" s="131">
        <v>5010</v>
      </c>
      <c r="E147" s="127"/>
      <c r="F147" s="128"/>
      <c r="G147" s="127"/>
      <c r="H147" s="131"/>
      <c r="I147" s="128"/>
      <c r="J147" s="127"/>
      <c r="K147" s="127"/>
      <c r="L147" s="164"/>
    </row>
    <row r="148" spans="1:12">
      <c r="A148" s="139" t="s">
        <v>1334</v>
      </c>
      <c r="B148" s="131">
        <v>9</v>
      </c>
      <c r="C148" s="131"/>
      <c r="D148" s="131">
        <v>17</v>
      </c>
      <c r="E148" s="127"/>
      <c r="F148" s="128"/>
      <c r="G148" s="127"/>
      <c r="H148" s="131"/>
      <c r="I148" s="128"/>
      <c r="J148" s="127"/>
      <c r="K148" s="127"/>
      <c r="L148" s="164"/>
    </row>
    <row r="149" spans="1:12">
      <c r="A149" s="170" t="s">
        <v>1335</v>
      </c>
      <c r="B149" s="131">
        <v>9</v>
      </c>
      <c r="C149" s="131"/>
      <c r="D149" s="131">
        <v>17</v>
      </c>
      <c r="E149" s="127"/>
      <c r="F149" s="128"/>
      <c r="G149" s="127"/>
      <c r="H149" s="131"/>
      <c r="I149" s="128"/>
      <c r="J149" s="127"/>
      <c r="K149" s="127"/>
      <c r="L149" s="164"/>
    </row>
    <row r="150" spans="1:12">
      <c r="A150" s="139" t="s">
        <v>1336</v>
      </c>
      <c r="B150" s="131"/>
      <c r="C150" s="131"/>
      <c r="D150" s="131"/>
      <c r="E150" s="127"/>
      <c r="F150" s="128"/>
      <c r="G150" s="127"/>
      <c r="H150" s="131"/>
      <c r="I150" s="128"/>
      <c r="J150" s="127"/>
      <c r="K150" s="127"/>
      <c r="L150" s="164"/>
    </row>
    <row r="151" spans="1:12">
      <c r="A151" s="174" t="s">
        <v>1337</v>
      </c>
      <c r="B151" s="175"/>
      <c r="C151" s="175"/>
      <c r="D151" s="175"/>
      <c r="E151" s="122"/>
      <c r="F151" s="123"/>
      <c r="G151" s="122"/>
      <c r="H151" s="175"/>
      <c r="I151" s="123"/>
      <c r="J151" s="122"/>
      <c r="K151" s="127"/>
      <c r="L151" s="164"/>
    </row>
    <row r="152" spans="1:12">
      <c r="A152" s="176" t="s">
        <v>1338</v>
      </c>
      <c r="B152" s="177">
        <v>55960</v>
      </c>
      <c r="C152" s="177">
        <v>52472</v>
      </c>
      <c r="D152" s="177">
        <f>D132+D125+D111+D104+D83+D27+D18+D6+D146+D148+D150+D151</f>
        <v>44369</v>
      </c>
      <c r="E152" s="122">
        <f>D152/C152*100</f>
        <v>84.5574782741271</v>
      </c>
      <c r="F152" s="123">
        <f>D152-B152</f>
        <v>-11591</v>
      </c>
      <c r="G152" s="124">
        <f>(D152/B152-1)*100</f>
        <v>-20.7130092923517</v>
      </c>
      <c r="H152" s="177">
        <f>H132+H125+H111+H104+H83+H27+H18+H6+H146+H148</f>
        <v>29309</v>
      </c>
      <c r="I152" s="123">
        <f>H152-C152</f>
        <v>-23163</v>
      </c>
      <c r="J152" s="122">
        <f>(H152/C152-1)*100</f>
        <v>-44.1435432230523</v>
      </c>
      <c r="K152" s="127"/>
      <c r="L152" s="164"/>
    </row>
    <row r="153" spans="1:12">
      <c r="A153" s="120" t="s">
        <v>1105</v>
      </c>
      <c r="B153" s="121">
        <v>59841</v>
      </c>
      <c r="C153" s="121">
        <v>13253</v>
      </c>
      <c r="D153" s="121">
        <f>D154+D155+D156+D157+D158</f>
        <v>30326</v>
      </c>
      <c r="E153" s="122">
        <f>D153/C153*100</f>
        <v>228.823662566966</v>
      </c>
      <c r="F153" s="123">
        <f>D153-B153</f>
        <v>-29515</v>
      </c>
      <c r="G153" s="124">
        <f>(D153/B153-1)*100</f>
        <v>-49.3223709496833</v>
      </c>
      <c r="H153" s="121">
        <f>H154+H155+H156+H158</f>
        <v>37027</v>
      </c>
      <c r="I153" s="123">
        <f>H153-C153</f>
        <v>23774</v>
      </c>
      <c r="J153" s="122">
        <f>(H153/C153-1)*100</f>
        <v>179.385799441636</v>
      </c>
      <c r="K153" s="127"/>
      <c r="L153" s="164"/>
    </row>
    <row r="154" spans="1:12">
      <c r="A154" s="125" t="s">
        <v>1106</v>
      </c>
      <c r="B154" s="126"/>
      <c r="C154" s="126"/>
      <c r="D154" s="126"/>
      <c r="E154" s="127"/>
      <c r="F154" s="128"/>
      <c r="G154" s="129"/>
      <c r="H154" s="126"/>
      <c r="I154" s="128"/>
      <c r="J154" s="133"/>
      <c r="K154" s="179"/>
      <c r="L154" s="164"/>
    </row>
    <row r="155" spans="1:12">
      <c r="A155" s="125" t="s">
        <v>1109</v>
      </c>
      <c r="B155" s="126"/>
      <c r="C155" s="126"/>
      <c r="D155" s="126"/>
      <c r="E155" s="127"/>
      <c r="F155" s="128"/>
      <c r="G155" s="129"/>
      <c r="H155" s="126"/>
      <c r="I155" s="128"/>
      <c r="J155" s="133"/>
      <c r="K155" s="179"/>
      <c r="L155" s="164"/>
    </row>
    <row r="156" spans="1:12">
      <c r="A156" s="125" t="s">
        <v>1112</v>
      </c>
      <c r="B156" s="130">
        <v>38050</v>
      </c>
      <c r="C156" s="131">
        <v>6077</v>
      </c>
      <c r="D156" s="130"/>
      <c r="E156" s="127"/>
      <c r="F156" s="128"/>
      <c r="G156" s="129"/>
      <c r="H156" s="131">
        <v>12666</v>
      </c>
      <c r="I156" s="128"/>
      <c r="J156" s="133"/>
      <c r="K156" s="180"/>
      <c r="L156" s="164"/>
    </row>
    <row r="157" spans="1:12">
      <c r="A157" s="125" t="s">
        <v>1339</v>
      </c>
      <c r="B157" s="130">
        <v>14615</v>
      </c>
      <c r="C157" s="131"/>
      <c r="D157" s="130">
        <v>5965</v>
      </c>
      <c r="E157" s="127"/>
      <c r="F157" s="128"/>
      <c r="G157" s="129"/>
      <c r="H157" s="131"/>
      <c r="I157" s="128"/>
      <c r="J157" s="133"/>
      <c r="K157" s="180"/>
      <c r="L157" s="164"/>
    </row>
    <row r="158" spans="1:12">
      <c r="A158" s="125" t="s">
        <v>1116</v>
      </c>
      <c r="B158" s="126">
        <v>7176</v>
      </c>
      <c r="C158" s="131">
        <v>7176</v>
      </c>
      <c r="D158" s="126">
        <v>24361</v>
      </c>
      <c r="E158" s="127"/>
      <c r="F158" s="128"/>
      <c r="G158" s="129"/>
      <c r="H158" s="131">
        <v>24361</v>
      </c>
      <c r="I158" s="128"/>
      <c r="J158" s="133"/>
      <c r="K158" s="179"/>
      <c r="L158" s="164"/>
    </row>
    <row r="159" spans="1:12">
      <c r="A159" s="176" t="s">
        <v>1340</v>
      </c>
      <c r="B159" s="178">
        <v>115801</v>
      </c>
      <c r="C159" s="178">
        <v>65725</v>
      </c>
      <c r="D159" s="178">
        <f>D152+D153</f>
        <v>74695</v>
      </c>
      <c r="E159" s="122">
        <f>D159/C159*100</f>
        <v>113.647774819323</v>
      </c>
      <c r="F159" s="123">
        <f>D159-B159</f>
        <v>-41106</v>
      </c>
      <c r="G159" s="124">
        <f>(D159/B159-1)*100</f>
        <v>-35.4971027884042</v>
      </c>
      <c r="H159" s="178">
        <f>H152+H153</f>
        <v>66336</v>
      </c>
      <c r="I159" s="123">
        <f>H159-C159</f>
        <v>611</v>
      </c>
      <c r="J159" s="122">
        <f>(H159/C159-1)*100</f>
        <v>0.929631038417655</v>
      </c>
      <c r="K159" s="181"/>
      <c r="L159" s="164"/>
    </row>
    <row r="160" spans="1:12">
      <c r="A160" s="135"/>
      <c r="B160" s="135"/>
      <c r="C160" s="136"/>
      <c r="D160" s="136"/>
      <c r="E160" s="137"/>
      <c r="F160" s="136"/>
      <c r="G160" s="137"/>
      <c r="H160" s="136"/>
      <c r="I160" s="136"/>
      <c r="J160" s="137"/>
      <c r="K160" s="137"/>
      <c r="L160" s="164"/>
    </row>
  </sheetData>
  <mergeCells count="11">
    <mergeCell ref="A1:K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workbookViewId="0">
      <selection activeCell="A1" sqref="A1:K1"/>
    </sheetView>
  </sheetViews>
  <sheetFormatPr defaultColWidth="9" defaultRowHeight="14.25"/>
  <cols>
    <col min="1" max="1" width="49.375" customWidth="1"/>
    <col min="2" max="2" width="10.875" customWidth="1"/>
    <col min="3" max="3" width="12.375" customWidth="1"/>
    <col min="4" max="4" width="11.75" customWidth="1"/>
    <col min="6" max="6" width="11.75" customWidth="1"/>
    <col min="8" max="8" width="13" customWidth="1"/>
    <col min="10" max="10" width="10.25" customWidth="1"/>
  </cols>
  <sheetData>
    <row r="1" ht="24" spans="1:12">
      <c r="A1" s="134" t="s">
        <v>1341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60"/>
    </row>
    <row r="2" spans="1:12">
      <c r="A2" s="135"/>
      <c r="B2" s="135"/>
      <c r="C2" s="136"/>
      <c r="D2" s="136"/>
      <c r="E2" s="137"/>
      <c r="F2" s="136"/>
      <c r="G2" s="137"/>
      <c r="H2" s="136"/>
      <c r="I2" s="136"/>
      <c r="J2" s="161" t="s">
        <v>26</v>
      </c>
      <c r="K2" s="161"/>
      <c r="L2" s="160"/>
    </row>
    <row r="3" spans="1:12">
      <c r="A3" s="99" t="s">
        <v>140</v>
      </c>
      <c r="B3" s="99">
        <v>2021</v>
      </c>
      <c r="C3" s="99" t="s">
        <v>29</v>
      </c>
      <c r="D3" s="99"/>
      <c r="E3" s="99"/>
      <c r="F3" s="99"/>
      <c r="G3" s="99"/>
      <c r="H3" s="99" t="s">
        <v>30</v>
      </c>
      <c r="I3" s="99"/>
      <c r="J3" s="99"/>
      <c r="K3" s="99" t="s">
        <v>1209</v>
      </c>
      <c r="L3" s="160"/>
    </row>
    <row r="4" customHeight="1" spans="1:12">
      <c r="A4" s="99"/>
      <c r="B4" s="99" t="s">
        <v>33</v>
      </c>
      <c r="C4" s="99" t="s">
        <v>141</v>
      </c>
      <c r="D4" s="99" t="s">
        <v>33</v>
      </c>
      <c r="E4" s="138" t="s">
        <v>1210</v>
      </c>
      <c r="F4" s="105" t="s">
        <v>35</v>
      </c>
      <c r="G4" s="105"/>
      <c r="H4" s="105" t="s">
        <v>36</v>
      </c>
      <c r="I4" s="105" t="s">
        <v>143</v>
      </c>
      <c r="J4" s="105"/>
      <c r="K4" s="105"/>
      <c r="L4" s="160"/>
    </row>
    <row r="5" spans="1:12">
      <c r="A5" s="99"/>
      <c r="B5" s="99"/>
      <c r="C5" s="99"/>
      <c r="D5" s="99"/>
      <c r="E5" s="108"/>
      <c r="F5" s="99" t="s">
        <v>38</v>
      </c>
      <c r="G5" s="108" t="s">
        <v>39</v>
      </c>
      <c r="H5" s="105"/>
      <c r="I5" s="99" t="s">
        <v>38</v>
      </c>
      <c r="J5" s="108" t="s">
        <v>39</v>
      </c>
      <c r="K5" s="162"/>
      <c r="L5" s="160"/>
    </row>
    <row r="6" spans="1:12">
      <c r="A6" s="139" t="s">
        <v>1211</v>
      </c>
      <c r="B6" s="140">
        <v>15</v>
      </c>
      <c r="C6" s="123">
        <v>0</v>
      </c>
      <c r="D6" s="140">
        <f>D7+D12</f>
        <v>0</v>
      </c>
      <c r="E6" s="122"/>
      <c r="F6" s="123">
        <f>D6-B6</f>
        <v>-15</v>
      </c>
      <c r="G6" s="122">
        <f>(D6/B6-1)*100</f>
        <v>-100</v>
      </c>
      <c r="H6" s="123">
        <f>H7+H8+H9+H10+H11</f>
        <v>0</v>
      </c>
      <c r="I6" s="123">
        <f>H6-C6</f>
        <v>0</v>
      </c>
      <c r="J6" s="122" t="e">
        <f>(H6/C6-1)*100</f>
        <v>#DIV/0!</v>
      </c>
      <c r="K6" s="127"/>
      <c r="L6" s="160"/>
    </row>
    <row r="7" spans="1:12">
      <c r="A7" s="141" t="s">
        <v>1212</v>
      </c>
      <c r="B7" s="142">
        <v>7</v>
      </c>
      <c r="C7" s="142"/>
      <c r="D7" s="142">
        <f>SUM(D8:D11)</f>
        <v>0</v>
      </c>
      <c r="E7" s="143"/>
      <c r="F7" s="142"/>
      <c r="G7" s="143"/>
      <c r="H7" s="142"/>
      <c r="I7" s="142"/>
      <c r="J7" s="143"/>
      <c r="K7" s="127"/>
      <c r="L7" s="160"/>
    </row>
    <row r="8" spans="1:12">
      <c r="A8" s="144" t="s">
        <v>1213</v>
      </c>
      <c r="B8" s="145">
        <v>1</v>
      </c>
      <c r="C8" s="128"/>
      <c r="D8" s="145"/>
      <c r="E8" s="127"/>
      <c r="F8" s="128"/>
      <c r="G8" s="127"/>
      <c r="H8" s="128"/>
      <c r="I8" s="128"/>
      <c r="J8" s="127"/>
      <c r="K8" s="127"/>
      <c r="L8" s="160"/>
    </row>
    <row r="9" spans="1:12">
      <c r="A9" s="144" t="s">
        <v>1214</v>
      </c>
      <c r="B9" s="145"/>
      <c r="C9" s="128"/>
      <c r="D9" s="145"/>
      <c r="E9" s="127"/>
      <c r="F9" s="128"/>
      <c r="G9" s="127"/>
      <c r="H9" s="128"/>
      <c r="I9" s="128"/>
      <c r="J9" s="127"/>
      <c r="K9" s="127"/>
      <c r="L9" s="160"/>
    </row>
    <row r="10" spans="1:12">
      <c r="A10" s="144" t="s">
        <v>1215</v>
      </c>
      <c r="B10" s="145"/>
      <c r="C10" s="128"/>
      <c r="D10" s="145"/>
      <c r="E10" s="127"/>
      <c r="F10" s="128"/>
      <c r="G10" s="127"/>
      <c r="H10" s="128"/>
      <c r="I10" s="128"/>
      <c r="J10" s="127"/>
      <c r="K10" s="127"/>
      <c r="L10" s="160"/>
    </row>
    <row r="11" spans="1:12">
      <c r="A11" s="144" t="s">
        <v>1216</v>
      </c>
      <c r="B11" s="145">
        <v>6</v>
      </c>
      <c r="C11" s="128"/>
      <c r="D11" s="145"/>
      <c r="E11" s="127"/>
      <c r="F11" s="128"/>
      <c r="G11" s="127"/>
      <c r="H11" s="128"/>
      <c r="I11" s="128"/>
      <c r="J11" s="127"/>
      <c r="K11" s="127"/>
      <c r="L11" s="160"/>
    </row>
    <row r="12" spans="1:12">
      <c r="A12" s="141" t="s">
        <v>1217</v>
      </c>
      <c r="B12" s="142">
        <v>8</v>
      </c>
      <c r="C12" s="142"/>
      <c r="D12" s="142">
        <f>SUM(D13:D17)</f>
        <v>0</v>
      </c>
      <c r="E12" s="143"/>
      <c r="F12" s="142"/>
      <c r="G12" s="143"/>
      <c r="H12" s="142"/>
      <c r="I12" s="142"/>
      <c r="J12" s="143"/>
      <c r="K12" s="127"/>
      <c r="L12" s="160"/>
    </row>
    <row r="13" spans="1:12">
      <c r="A13" s="144" t="s">
        <v>1218</v>
      </c>
      <c r="B13" s="145"/>
      <c r="C13" s="128"/>
      <c r="D13" s="145"/>
      <c r="E13" s="127"/>
      <c r="F13" s="128"/>
      <c r="G13" s="127"/>
      <c r="H13" s="128"/>
      <c r="I13" s="128"/>
      <c r="J13" s="127"/>
      <c r="K13" s="127"/>
      <c r="L13" s="160"/>
    </row>
    <row r="14" spans="1:12">
      <c r="A14" s="144" t="s">
        <v>1219</v>
      </c>
      <c r="B14" s="145"/>
      <c r="C14" s="128"/>
      <c r="D14" s="145"/>
      <c r="E14" s="127"/>
      <c r="F14" s="128"/>
      <c r="G14" s="127"/>
      <c r="H14" s="128"/>
      <c r="I14" s="128"/>
      <c r="J14" s="127"/>
      <c r="K14" s="127"/>
      <c r="L14" s="160"/>
    </row>
    <row r="15" spans="1:12">
      <c r="A15" s="144" t="s">
        <v>1220</v>
      </c>
      <c r="B15" s="145"/>
      <c r="C15" s="128"/>
      <c r="D15" s="145"/>
      <c r="E15" s="127"/>
      <c r="F15" s="128"/>
      <c r="G15" s="127"/>
      <c r="H15" s="128"/>
      <c r="I15" s="128"/>
      <c r="J15" s="127"/>
      <c r="K15" s="127"/>
      <c r="L15" s="160"/>
    </row>
    <row r="16" spans="1:12">
      <c r="A16" s="144" t="s">
        <v>1221</v>
      </c>
      <c r="B16" s="145">
        <v>8</v>
      </c>
      <c r="C16" s="128"/>
      <c r="D16" s="145"/>
      <c r="E16" s="127"/>
      <c r="F16" s="128"/>
      <c r="G16" s="127"/>
      <c r="H16" s="128"/>
      <c r="I16" s="128"/>
      <c r="J16" s="127"/>
      <c r="K16" s="127"/>
      <c r="L16" s="160"/>
    </row>
    <row r="17" spans="1:12">
      <c r="A17" s="144" t="s">
        <v>1222</v>
      </c>
      <c r="B17" s="145"/>
      <c r="C17" s="128"/>
      <c r="D17" s="145"/>
      <c r="E17" s="127"/>
      <c r="F17" s="128"/>
      <c r="G17" s="127"/>
      <c r="H17" s="128"/>
      <c r="I17" s="128"/>
      <c r="J17" s="127"/>
      <c r="K17" s="127"/>
      <c r="L17" s="160"/>
    </row>
    <row r="18" spans="1:12">
      <c r="A18" s="139" t="s">
        <v>1223</v>
      </c>
      <c r="B18" s="146">
        <v>230</v>
      </c>
      <c r="C18" s="123">
        <v>0</v>
      </c>
      <c r="D18" s="146">
        <f>D19+D23</f>
        <v>440</v>
      </c>
      <c r="E18" s="122"/>
      <c r="F18" s="123">
        <f>D18-B18</f>
        <v>210</v>
      </c>
      <c r="G18" s="122">
        <f>(D18/B18-1)*100</f>
        <v>91.304347826087</v>
      </c>
      <c r="H18" s="123">
        <f>H19+H23</f>
        <v>0</v>
      </c>
      <c r="I18" s="123">
        <f>H18-C18</f>
        <v>0</v>
      </c>
      <c r="J18" s="122" t="e">
        <f>(H18/C18-1)*100</f>
        <v>#DIV/0!</v>
      </c>
      <c r="K18" s="127"/>
      <c r="L18" s="160"/>
    </row>
    <row r="19" spans="1:12">
      <c r="A19" s="147" t="s">
        <v>1224</v>
      </c>
      <c r="B19" s="148">
        <v>230</v>
      </c>
      <c r="C19" s="149"/>
      <c r="D19" s="148">
        <f>SUM(D20:D22)</f>
        <v>440</v>
      </c>
      <c r="E19" s="150"/>
      <c r="F19" s="149"/>
      <c r="G19" s="150"/>
      <c r="H19" s="149"/>
      <c r="I19" s="149"/>
      <c r="J19" s="150"/>
      <c r="K19" s="127"/>
      <c r="L19" s="163"/>
    </row>
    <row r="20" spans="1:12">
      <c r="A20" s="144" t="s">
        <v>1225</v>
      </c>
      <c r="B20" s="145">
        <v>138</v>
      </c>
      <c r="C20" s="128"/>
      <c r="D20" s="145">
        <v>184</v>
      </c>
      <c r="E20" s="127"/>
      <c r="F20" s="128"/>
      <c r="G20" s="127"/>
      <c r="H20" s="128"/>
      <c r="I20" s="128"/>
      <c r="J20" s="127"/>
      <c r="K20" s="127"/>
      <c r="L20" s="163"/>
    </row>
    <row r="21" spans="1:12">
      <c r="A21" s="144" t="s">
        <v>1226</v>
      </c>
      <c r="B21" s="145">
        <v>92</v>
      </c>
      <c r="C21" s="128"/>
      <c r="D21" s="145">
        <v>256</v>
      </c>
      <c r="E21" s="127"/>
      <c r="F21" s="128"/>
      <c r="G21" s="127"/>
      <c r="H21" s="128"/>
      <c r="I21" s="128"/>
      <c r="J21" s="127"/>
      <c r="K21" s="127"/>
      <c r="L21" s="163"/>
    </row>
    <row r="22" spans="1:12">
      <c r="A22" s="144" t="s">
        <v>1227</v>
      </c>
      <c r="B22" s="145"/>
      <c r="C22" s="128"/>
      <c r="D22" s="145"/>
      <c r="E22" s="127"/>
      <c r="F22" s="128"/>
      <c r="G22" s="127"/>
      <c r="H22" s="128"/>
      <c r="I22" s="128"/>
      <c r="J22" s="127"/>
      <c r="K22" s="127"/>
      <c r="L22" s="163"/>
    </row>
    <row r="23" spans="1:12">
      <c r="A23" s="141" t="s">
        <v>1228</v>
      </c>
      <c r="B23" s="151">
        <v>0</v>
      </c>
      <c r="C23" s="142"/>
      <c r="D23" s="151">
        <f>SUM(D24:D26)</f>
        <v>0</v>
      </c>
      <c r="E23" s="143"/>
      <c r="F23" s="142"/>
      <c r="G23" s="143"/>
      <c r="H23" s="142"/>
      <c r="I23" s="142"/>
      <c r="J23" s="143"/>
      <c r="K23" s="127"/>
      <c r="L23" s="163"/>
    </row>
    <row r="24" spans="1:12">
      <c r="A24" s="144" t="s">
        <v>1225</v>
      </c>
      <c r="B24" s="145"/>
      <c r="C24" s="128"/>
      <c r="D24" s="145"/>
      <c r="E24" s="127"/>
      <c r="F24" s="128"/>
      <c r="G24" s="127"/>
      <c r="H24" s="128"/>
      <c r="I24" s="128"/>
      <c r="J24" s="127"/>
      <c r="K24" s="127"/>
      <c r="L24" s="163"/>
    </row>
    <row r="25" spans="1:12">
      <c r="A25" s="144" t="s">
        <v>1226</v>
      </c>
      <c r="B25" s="145"/>
      <c r="C25" s="128"/>
      <c r="D25" s="145"/>
      <c r="E25" s="127"/>
      <c r="F25" s="128"/>
      <c r="G25" s="127"/>
      <c r="H25" s="128"/>
      <c r="I25" s="128"/>
      <c r="J25" s="127"/>
      <c r="K25" s="127"/>
      <c r="L25" s="163"/>
    </row>
    <row r="26" spans="1:12">
      <c r="A26" s="152" t="s">
        <v>1229</v>
      </c>
      <c r="B26" s="145"/>
      <c r="C26" s="128"/>
      <c r="D26" s="145"/>
      <c r="E26" s="127"/>
      <c r="F26" s="128"/>
      <c r="G26" s="127"/>
      <c r="H26" s="128"/>
      <c r="I26" s="128"/>
      <c r="J26" s="127"/>
      <c r="K26" s="127"/>
      <c r="L26" s="163"/>
    </row>
    <row r="27" spans="1:12">
      <c r="A27" s="139" t="s">
        <v>1230</v>
      </c>
      <c r="B27" s="146">
        <v>37801</v>
      </c>
      <c r="C27" s="146">
        <v>52472</v>
      </c>
      <c r="D27" s="146">
        <f>D28+D35+D48+D54+D58+D59+D65+D71+D75+D79</f>
        <v>36423</v>
      </c>
      <c r="E27" s="122">
        <f>D27/C27*100</f>
        <v>69.4141637444732</v>
      </c>
      <c r="F27" s="123">
        <f>D27-B27</f>
        <v>-1378</v>
      </c>
      <c r="G27" s="122">
        <f>(D27/B27-1)*100</f>
        <v>-3.64540620618502</v>
      </c>
      <c r="H27" s="146">
        <f>H28+H35+H48+H54+H58+H59+H65+H71+H75+H79</f>
        <v>29309</v>
      </c>
      <c r="I27" s="123">
        <f>H27-C27</f>
        <v>-23163</v>
      </c>
      <c r="J27" s="122">
        <f>(H27/C27-1)*100</f>
        <v>-44.1435432230523</v>
      </c>
      <c r="K27" s="127"/>
      <c r="L27" s="160"/>
    </row>
    <row r="28" spans="1:12">
      <c r="A28" s="153" t="s">
        <v>1231</v>
      </c>
      <c r="B28" s="148">
        <v>0</v>
      </c>
      <c r="C28" s="148">
        <v>0</v>
      </c>
      <c r="D28" s="148">
        <f>SUM(D29:D34)</f>
        <v>0</v>
      </c>
      <c r="E28" s="150"/>
      <c r="F28" s="149">
        <f>D28-B28</f>
        <v>0</v>
      </c>
      <c r="G28" s="150"/>
      <c r="H28" s="148">
        <f>SUM(H29:H34)</f>
        <v>0</v>
      </c>
      <c r="I28" s="149">
        <f>H28-C28</f>
        <v>0</v>
      </c>
      <c r="J28" s="150"/>
      <c r="K28" s="127"/>
      <c r="L28" s="160"/>
    </row>
    <row r="29" spans="1:12">
      <c r="A29" s="152" t="s">
        <v>1232</v>
      </c>
      <c r="B29" s="145"/>
      <c r="C29" s="145"/>
      <c r="D29" s="145"/>
      <c r="E29" s="127"/>
      <c r="F29" s="128"/>
      <c r="G29" s="127"/>
      <c r="H29" s="145"/>
      <c r="I29" s="128"/>
      <c r="J29" s="127"/>
      <c r="K29" s="127"/>
      <c r="L29" s="160"/>
    </row>
    <row r="30" spans="1:12">
      <c r="A30" s="152" t="s">
        <v>1233</v>
      </c>
      <c r="B30" s="145"/>
      <c r="C30" s="145"/>
      <c r="D30" s="145"/>
      <c r="E30" s="127"/>
      <c r="F30" s="128"/>
      <c r="G30" s="127"/>
      <c r="H30" s="145"/>
      <c r="I30" s="128"/>
      <c r="J30" s="127"/>
      <c r="K30" s="127"/>
      <c r="L30" s="160"/>
    </row>
    <row r="31" spans="1:12">
      <c r="A31" s="154" t="s">
        <v>1234</v>
      </c>
      <c r="B31" s="145"/>
      <c r="C31" s="145"/>
      <c r="D31" s="145"/>
      <c r="E31" s="127"/>
      <c r="F31" s="128"/>
      <c r="G31" s="127"/>
      <c r="H31" s="145"/>
      <c r="I31" s="128"/>
      <c r="J31" s="127"/>
      <c r="K31" s="127"/>
      <c r="L31" s="160"/>
    </row>
    <row r="32" spans="1:12">
      <c r="A32" s="154" t="s">
        <v>1235</v>
      </c>
      <c r="B32" s="145"/>
      <c r="C32" s="145"/>
      <c r="D32" s="145"/>
      <c r="E32" s="127"/>
      <c r="F32" s="128"/>
      <c r="G32" s="127"/>
      <c r="H32" s="145"/>
      <c r="I32" s="128"/>
      <c r="J32" s="127"/>
      <c r="K32" s="127"/>
      <c r="L32" s="160"/>
    </row>
    <row r="33" spans="1:12">
      <c r="A33" s="154" t="s">
        <v>1236</v>
      </c>
      <c r="B33" s="145"/>
      <c r="C33" s="145"/>
      <c r="D33" s="145"/>
      <c r="E33" s="127"/>
      <c r="F33" s="128"/>
      <c r="G33" s="127"/>
      <c r="H33" s="145"/>
      <c r="I33" s="128"/>
      <c r="J33" s="127"/>
      <c r="K33" s="127"/>
      <c r="L33" s="160"/>
    </row>
    <row r="34" spans="1:12">
      <c r="A34" s="152" t="s">
        <v>1237</v>
      </c>
      <c r="B34" s="145"/>
      <c r="C34" s="145"/>
      <c r="D34" s="145"/>
      <c r="E34" s="127"/>
      <c r="F34" s="128"/>
      <c r="G34" s="127"/>
      <c r="H34" s="145"/>
      <c r="I34" s="128"/>
      <c r="J34" s="127"/>
      <c r="K34" s="127"/>
      <c r="L34" s="160"/>
    </row>
    <row r="35" spans="1:12">
      <c r="A35" s="153" t="s">
        <v>1238</v>
      </c>
      <c r="B35" s="148">
        <v>31393</v>
      </c>
      <c r="C35" s="148">
        <v>48431</v>
      </c>
      <c r="D35" s="148">
        <f>SUM(D36:D47)</f>
        <v>26748</v>
      </c>
      <c r="E35" s="150">
        <f>D35/C35*100</f>
        <v>55.229088806756</v>
      </c>
      <c r="F35" s="149">
        <f>D35-B35</f>
        <v>-4645</v>
      </c>
      <c r="G35" s="150">
        <f>(D35/B35-1)*100</f>
        <v>-14.7962921670436</v>
      </c>
      <c r="H35" s="148">
        <f>SUM(H36:H47)</f>
        <v>27882</v>
      </c>
      <c r="I35" s="149">
        <f>H35-C35</f>
        <v>-20549</v>
      </c>
      <c r="J35" s="150">
        <f>(H35/C35-1)*100</f>
        <v>-42.4294356920154</v>
      </c>
      <c r="K35" s="127"/>
      <c r="L35" s="160"/>
    </row>
    <row r="36" spans="1:12">
      <c r="A36" s="152" t="s">
        <v>1239</v>
      </c>
      <c r="B36" s="145">
        <v>3745</v>
      </c>
      <c r="C36" s="155">
        <v>18173</v>
      </c>
      <c r="D36" s="145">
        <v>17432</v>
      </c>
      <c r="E36" s="127"/>
      <c r="F36" s="128"/>
      <c r="G36" s="127"/>
      <c r="H36" s="155">
        <v>10336</v>
      </c>
      <c r="I36" s="128"/>
      <c r="J36" s="127"/>
      <c r="K36" s="127"/>
      <c r="L36" s="160"/>
    </row>
    <row r="37" spans="1:12">
      <c r="A37" s="152" t="s">
        <v>1240</v>
      </c>
      <c r="B37" s="145">
        <v>15153</v>
      </c>
      <c r="C37" s="155">
        <v>2800</v>
      </c>
      <c r="D37" s="145">
        <v>6492</v>
      </c>
      <c r="E37" s="127"/>
      <c r="F37" s="128"/>
      <c r="G37" s="127"/>
      <c r="H37" s="155">
        <v>2000</v>
      </c>
      <c r="I37" s="128"/>
      <c r="J37" s="127"/>
      <c r="K37" s="127"/>
      <c r="L37" s="160"/>
    </row>
    <row r="38" spans="1:12">
      <c r="A38" s="152" t="s">
        <v>1241</v>
      </c>
      <c r="B38" s="145">
        <v>42</v>
      </c>
      <c r="C38" s="155"/>
      <c r="D38" s="145"/>
      <c r="E38" s="127"/>
      <c r="F38" s="128"/>
      <c r="G38" s="127"/>
      <c r="H38" s="155"/>
      <c r="I38" s="128"/>
      <c r="J38" s="127"/>
      <c r="K38" s="127"/>
      <c r="L38" s="160"/>
    </row>
    <row r="39" spans="1:12">
      <c r="A39" s="152" t="s">
        <v>1242</v>
      </c>
      <c r="B39" s="145">
        <v>8923</v>
      </c>
      <c r="C39" s="155">
        <v>25423</v>
      </c>
      <c r="D39" s="145">
        <v>353</v>
      </c>
      <c r="E39" s="127"/>
      <c r="F39" s="128"/>
      <c r="G39" s="127"/>
      <c r="H39" s="155">
        <v>7090</v>
      </c>
      <c r="I39" s="128"/>
      <c r="J39" s="127"/>
      <c r="K39" s="127"/>
      <c r="L39" s="164"/>
    </row>
    <row r="40" spans="1:12">
      <c r="A40" s="152" t="s">
        <v>1243</v>
      </c>
      <c r="B40" s="145">
        <v>289</v>
      </c>
      <c r="C40" s="155">
        <v>2000</v>
      </c>
      <c r="D40" s="145">
        <v>2171</v>
      </c>
      <c r="E40" s="127"/>
      <c r="F40" s="128"/>
      <c r="G40" s="127"/>
      <c r="H40" s="155">
        <v>3500</v>
      </c>
      <c r="I40" s="128"/>
      <c r="J40" s="127"/>
      <c r="K40" s="127"/>
      <c r="L40" s="164"/>
    </row>
    <row r="41" spans="1:12">
      <c r="A41" s="156" t="s">
        <v>1244</v>
      </c>
      <c r="B41" s="145">
        <v>49</v>
      </c>
      <c r="C41" s="155">
        <v>35</v>
      </c>
      <c r="D41" s="145"/>
      <c r="E41" s="127"/>
      <c r="F41" s="128"/>
      <c r="G41" s="127"/>
      <c r="H41" s="155">
        <v>35</v>
      </c>
      <c r="I41" s="128"/>
      <c r="J41" s="127"/>
      <c r="K41" s="127"/>
      <c r="L41" s="164"/>
    </row>
    <row r="42" spans="1:12">
      <c r="A42" s="152" t="s">
        <v>1233</v>
      </c>
      <c r="B42" s="145"/>
      <c r="C42" s="155"/>
      <c r="D42" s="145"/>
      <c r="E42" s="127"/>
      <c r="F42" s="128"/>
      <c r="G42" s="127"/>
      <c r="H42" s="155"/>
      <c r="I42" s="128"/>
      <c r="J42" s="127"/>
      <c r="K42" s="127"/>
      <c r="L42" s="164"/>
    </row>
    <row r="43" spans="1:12">
      <c r="A43" s="152" t="s">
        <v>1245</v>
      </c>
      <c r="B43" s="145"/>
      <c r="C43" s="155"/>
      <c r="D43" s="145"/>
      <c r="E43" s="127"/>
      <c r="F43" s="128"/>
      <c r="G43" s="127"/>
      <c r="H43" s="155"/>
      <c r="I43" s="128"/>
      <c r="J43" s="127"/>
      <c r="K43" s="127"/>
      <c r="L43" s="164"/>
    </row>
    <row r="44" spans="1:12">
      <c r="A44" s="152" t="s">
        <v>1246</v>
      </c>
      <c r="B44" s="145"/>
      <c r="C44" s="155"/>
      <c r="D44" s="145"/>
      <c r="E44" s="127"/>
      <c r="F44" s="128"/>
      <c r="G44" s="127"/>
      <c r="H44" s="155"/>
      <c r="I44" s="128"/>
      <c r="J44" s="127"/>
      <c r="K44" s="127"/>
      <c r="L44" s="164"/>
    </row>
    <row r="45" spans="1:12">
      <c r="A45" s="154" t="s">
        <v>1234</v>
      </c>
      <c r="B45" s="145"/>
      <c r="C45" s="155"/>
      <c r="D45" s="145"/>
      <c r="E45" s="127"/>
      <c r="F45" s="128"/>
      <c r="G45" s="127"/>
      <c r="H45" s="155"/>
      <c r="I45" s="128"/>
      <c r="J45" s="127"/>
      <c r="K45" s="127"/>
      <c r="L45" s="164"/>
    </row>
    <row r="46" spans="1:12">
      <c r="A46" s="154" t="s">
        <v>1236</v>
      </c>
      <c r="B46" s="145"/>
      <c r="C46" s="145"/>
      <c r="D46" s="145"/>
      <c r="E46" s="127"/>
      <c r="F46" s="128"/>
      <c r="G46" s="127"/>
      <c r="H46" s="145"/>
      <c r="I46" s="128"/>
      <c r="J46" s="127"/>
      <c r="K46" s="127"/>
      <c r="L46" s="164"/>
    </row>
    <row r="47" spans="1:12">
      <c r="A47" s="152" t="s">
        <v>1247</v>
      </c>
      <c r="B47" s="145">
        <v>3192</v>
      </c>
      <c r="C47" s="145"/>
      <c r="D47" s="145">
        <v>300</v>
      </c>
      <c r="E47" s="127"/>
      <c r="F47" s="128"/>
      <c r="G47" s="127"/>
      <c r="H47" s="145">
        <v>4921</v>
      </c>
      <c r="I47" s="128"/>
      <c r="J47" s="127"/>
      <c r="K47" s="127"/>
      <c r="L47" s="164"/>
    </row>
    <row r="48" spans="1:12">
      <c r="A48" s="153" t="s">
        <v>1248</v>
      </c>
      <c r="B48" s="157">
        <v>0</v>
      </c>
      <c r="C48" s="157"/>
      <c r="D48" s="157">
        <f>SUM(D49:D53)</f>
        <v>0</v>
      </c>
      <c r="E48" s="150"/>
      <c r="F48" s="149"/>
      <c r="G48" s="150"/>
      <c r="H48" s="157"/>
      <c r="I48" s="149"/>
      <c r="J48" s="150"/>
      <c r="K48" s="127"/>
      <c r="L48" s="164"/>
    </row>
    <row r="49" spans="1:12">
      <c r="A49" s="152" t="s">
        <v>1249</v>
      </c>
      <c r="B49" s="145"/>
      <c r="C49" s="145"/>
      <c r="D49" s="145"/>
      <c r="E49" s="127"/>
      <c r="F49" s="128"/>
      <c r="G49" s="127"/>
      <c r="H49" s="145"/>
      <c r="I49" s="128"/>
      <c r="J49" s="127"/>
      <c r="K49" s="127"/>
      <c r="L49" s="164"/>
    </row>
    <row r="50" spans="1:12">
      <c r="A50" s="152" t="s">
        <v>1250</v>
      </c>
      <c r="B50" s="145"/>
      <c r="C50" s="145"/>
      <c r="D50" s="145"/>
      <c r="E50" s="127"/>
      <c r="F50" s="128"/>
      <c r="G50" s="127"/>
      <c r="H50" s="145"/>
      <c r="I50" s="128"/>
      <c r="J50" s="127"/>
      <c r="K50" s="127"/>
      <c r="L50" s="164"/>
    </row>
    <row r="51" spans="1:12">
      <c r="A51" s="152" t="s">
        <v>1251</v>
      </c>
      <c r="B51" s="145"/>
      <c r="C51" s="145"/>
      <c r="D51" s="145"/>
      <c r="E51" s="127"/>
      <c r="F51" s="128"/>
      <c r="G51" s="127"/>
      <c r="H51" s="145"/>
      <c r="I51" s="128"/>
      <c r="J51" s="127"/>
      <c r="K51" s="127"/>
      <c r="L51" s="164"/>
    </row>
    <row r="52" spans="1:12">
      <c r="A52" s="152" t="s">
        <v>1252</v>
      </c>
      <c r="B52" s="145"/>
      <c r="C52" s="145"/>
      <c r="D52" s="145"/>
      <c r="E52" s="127"/>
      <c r="F52" s="128"/>
      <c r="G52" s="127"/>
      <c r="H52" s="145"/>
      <c r="I52" s="128"/>
      <c r="J52" s="127"/>
      <c r="K52" s="127"/>
      <c r="L52" s="164"/>
    </row>
    <row r="53" spans="1:12">
      <c r="A53" s="152" t="s">
        <v>1253</v>
      </c>
      <c r="B53" s="145"/>
      <c r="C53" s="145"/>
      <c r="D53" s="145"/>
      <c r="E53" s="127"/>
      <c r="F53" s="128"/>
      <c r="G53" s="127"/>
      <c r="H53" s="145"/>
      <c r="I53" s="128"/>
      <c r="J53" s="127"/>
      <c r="K53" s="127"/>
      <c r="L53" s="164"/>
    </row>
    <row r="54" spans="1:12">
      <c r="A54" s="153" t="s">
        <v>1254</v>
      </c>
      <c r="B54" s="148">
        <v>5248</v>
      </c>
      <c r="C54" s="148">
        <v>2618</v>
      </c>
      <c r="D54" s="148">
        <f>SUM(D55:D57)</f>
        <v>0</v>
      </c>
      <c r="E54" s="150">
        <f>D54/C54*100</f>
        <v>0</v>
      </c>
      <c r="F54" s="149">
        <f t="shared" ref="F54:F59" si="0">D54-B54</f>
        <v>-5248</v>
      </c>
      <c r="G54" s="150">
        <f>(D54/B54-1)*100</f>
        <v>-100</v>
      </c>
      <c r="H54" s="148">
        <f>SUM(H55:H57)</f>
        <v>0</v>
      </c>
      <c r="I54" s="149">
        <f t="shared" ref="I54:I65" si="1">H54-C54</f>
        <v>-2618</v>
      </c>
      <c r="J54" s="150">
        <f>(H54/C54-1)*100</f>
        <v>-100</v>
      </c>
      <c r="K54" s="127"/>
      <c r="L54" s="164"/>
    </row>
    <row r="55" spans="1:12">
      <c r="A55" s="152" t="s">
        <v>1255</v>
      </c>
      <c r="B55" s="158">
        <v>5248</v>
      </c>
      <c r="C55" s="158">
        <v>2618</v>
      </c>
      <c r="D55" s="158"/>
      <c r="E55" s="127"/>
      <c r="F55" s="128"/>
      <c r="G55" s="127"/>
      <c r="H55" s="158"/>
      <c r="I55" s="128">
        <f t="shared" si="1"/>
        <v>-2618</v>
      </c>
      <c r="J55" s="127"/>
      <c r="K55" s="127"/>
      <c r="L55" s="164"/>
    </row>
    <row r="56" spans="1:12">
      <c r="A56" s="152" t="s">
        <v>1256</v>
      </c>
      <c r="B56" s="158"/>
      <c r="C56" s="158"/>
      <c r="D56" s="158"/>
      <c r="E56" s="127"/>
      <c r="F56" s="128"/>
      <c r="G56" s="127"/>
      <c r="H56" s="158"/>
      <c r="I56" s="128"/>
      <c r="J56" s="127"/>
      <c r="K56" s="127"/>
      <c r="L56" s="164"/>
    </row>
    <row r="57" spans="1:12">
      <c r="A57" s="152" t="s">
        <v>1257</v>
      </c>
      <c r="B57" s="145"/>
      <c r="C57" s="145"/>
      <c r="D57" s="145"/>
      <c r="E57" s="127"/>
      <c r="F57" s="128"/>
      <c r="G57" s="127"/>
      <c r="H57" s="145"/>
      <c r="I57" s="128"/>
      <c r="J57" s="127"/>
      <c r="K57" s="127"/>
      <c r="L57" s="164"/>
    </row>
    <row r="58" spans="1:12">
      <c r="A58" s="153" t="s">
        <v>1258</v>
      </c>
      <c r="B58" s="148">
        <v>95</v>
      </c>
      <c r="C58" s="148">
        <v>300</v>
      </c>
      <c r="D58" s="148">
        <v>45</v>
      </c>
      <c r="E58" s="150">
        <f>D58/C58*100</f>
        <v>15</v>
      </c>
      <c r="F58" s="149">
        <f t="shared" si="0"/>
        <v>-50</v>
      </c>
      <c r="G58" s="150">
        <f>(D58/B58-1)*100</f>
        <v>-52.6315789473684</v>
      </c>
      <c r="H58" s="148">
        <v>303</v>
      </c>
      <c r="I58" s="149">
        <f t="shared" si="1"/>
        <v>3</v>
      </c>
      <c r="J58" s="150">
        <f>(H58/C58-1)*100</f>
        <v>1</v>
      </c>
      <c r="K58" s="127"/>
      <c r="L58" s="164"/>
    </row>
    <row r="59" spans="1:12">
      <c r="A59" s="153" t="s">
        <v>1259</v>
      </c>
      <c r="B59" s="159">
        <v>0</v>
      </c>
      <c r="C59" s="159">
        <v>0</v>
      </c>
      <c r="D59" s="159">
        <f>SUM(D60:D64)</f>
        <v>0</v>
      </c>
      <c r="E59" s="150"/>
      <c r="F59" s="149">
        <f t="shared" si="0"/>
        <v>0</v>
      </c>
      <c r="G59" s="150"/>
      <c r="H59" s="159">
        <v>0</v>
      </c>
      <c r="I59" s="149">
        <f t="shared" si="1"/>
        <v>0</v>
      </c>
      <c r="J59" s="150"/>
      <c r="K59" s="127"/>
      <c r="L59" s="164"/>
    </row>
    <row r="60" spans="1:12">
      <c r="A60" s="152" t="s">
        <v>1260</v>
      </c>
      <c r="B60" s="145"/>
      <c r="C60" s="145"/>
      <c r="D60" s="145"/>
      <c r="E60" s="127"/>
      <c r="F60" s="128"/>
      <c r="G60" s="127"/>
      <c r="H60" s="145"/>
      <c r="I60" s="128">
        <f t="shared" si="1"/>
        <v>0</v>
      </c>
      <c r="J60" s="127"/>
      <c r="K60" s="127"/>
      <c r="L60" s="164"/>
    </row>
    <row r="61" spans="1:12">
      <c r="A61" s="152" t="s">
        <v>1261</v>
      </c>
      <c r="B61" s="145"/>
      <c r="C61" s="145"/>
      <c r="D61" s="145"/>
      <c r="E61" s="127"/>
      <c r="F61" s="128"/>
      <c r="G61" s="127"/>
      <c r="H61" s="145"/>
      <c r="I61" s="128">
        <f t="shared" si="1"/>
        <v>0</v>
      </c>
      <c r="J61" s="127"/>
      <c r="K61" s="127"/>
      <c r="L61" s="164"/>
    </row>
    <row r="62" spans="1:12">
      <c r="A62" s="152" t="s">
        <v>1262</v>
      </c>
      <c r="B62" s="145"/>
      <c r="C62" s="145">
        <v>0</v>
      </c>
      <c r="D62" s="145"/>
      <c r="E62" s="127"/>
      <c r="F62" s="128"/>
      <c r="G62" s="127"/>
      <c r="H62" s="145">
        <v>0</v>
      </c>
      <c r="I62" s="128">
        <f t="shared" si="1"/>
        <v>0</v>
      </c>
      <c r="J62" s="127"/>
      <c r="K62" s="127"/>
      <c r="L62" s="164"/>
    </row>
    <row r="63" spans="1:12">
      <c r="A63" s="152" t="s">
        <v>1263</v>
      </c>
      <c r="B63" s="145"/>
      <c r="C63" s="145"/>
      <c r="D63" s="145"/>
      <c r="E63" s="127"/>
      <c r="F63" s="128"/>
      <c r="G63" s="127"/>
      <c r="H63" s="145"/>
      <c r="I63" s="128">
        <f t="shared" si="1"/>
        <v>0</v>
      </c>
      <c r="J63" s="127"/>
      <c r="K63" s="127"/>
      <c r="L63" s="164"/>
    </row>
    <row r="64" spans="1:12">
      <c r="A64" s="152" t="s">
        <v>1264</v>
      </c>
      <c r="B64" s="145"/>
      <c r="C64" s="145">
        <v>0</v>
      </c>
      <c r="D64" s="145"/>
      <c r="E64" s="127"/>
      <c r="F64" s="128"/>
      <c r="G64" s="127"/>
      <c r="H64" s="145">
        <v>0</v>
      </c>
      <c r="I64" s="128">
        <f t="shared" si="1"/>
        <v>0</v>
      </c>
      <c r="J64" s="127"/>
      <c r="K64" s="127"/>
      <c r="L64" s="164"/>
    </row>
    <row r="65" spans="1:12">
      <c r="A65" s="153" t="s">
        <v>1265</v>
      </c>
      <c r="B65" s="148">
        <v>0</v>
      </c>
      <c r="C65" s="148">
        <v>0</v>
      </c>
      <c r="D65" s="148">
        <f>SUM(D66:D70)</f>
        <v>0</v>
      </c>
      <c r="E65" s="150"/>
      <c r="F65" s="149">
        <f>D65-B65</f>
        <v>0</v>
      </c>
      <c r="G65" s="150"/>
      <c r="H65" s="148">
        <f>SUM(H66:H70)</f>
        <v>0</v>
      </c>
      <c r="I65" s="149">
        <f t="shared" si="1"/>
        <v>0</v>
      </c>
      <c r="J65" s="150"/>
      <c r="K65" s="127"/>
      <c r="L65" s="164"/>
    </row>
    <row r="66" spans="1:12">
      <c r="A66" s="152" t="s">
        <v>1249</v>
      </c>
      <c r="B66" s="158"/>
      <c r="C66" s="158"/>
      <c r="D66" s="158"/>
      <c r="E66" s="127"/>
      <c r="F66" s="128"/>
      <c r="G66" s="127"/>
      <c r="H66" s="158"/>
      <c r="I66" s="128"/>
      <c r="J66" s="127"/>
      <c r="K66" s="127"/>
      <c r="L66" s="164"/>
    </row>
    <row r="67" spans="1:12">
      <c r="A67" s="152" t="s">
        <v>1250</v>
      </c>
      <c r="B67" s="158"/>
      <c r="C67" s="158"/>
      <c r="D67" s="158"/>
      <c r="E67" s="127"/>
      <c r="F67" s="128"/>
      <c r="G67" s="127"/>
      <c r="H67" s="158"/>
      <c r="I67" s="128"/>
      <c r="J67" s="127"/>
      <c r="K67" s="127"/>
      <c r="L67" s="164"/>
    </row>
    <row r="68" spans="1:12">
      <c r="A68" s="152" t="s">
        <v>1251</v>
      </c>
      <c r="B68" s="158"/>
      <c r="C68" s="158"/>
      <c r="D68" s="158"/>
      <c r="E68" s="127"/>
      <c r="F68" s="128"/>
      <c r="G68" s="127"/>
      <c r="H68" s="158"/>
      <c r="I68" s="128"/>
      <c r="J68" s="127"/>
      <c r="K68" s="127"/>
      <c r="L68" s="164"/>
    </row>
    <row r="69" spans="1:12">
      <c r="A69" s="152" t="s">
        <v>1252</v>
      </c>
      <c r="B69" s="158"/>
      <c r="C69" s="158"/>
      <c r="D69" s="158"/>
      <c r="E69" s="127"/>
      <c r="F69" s="128"/>
      <c r="G69" s="127"/>
      <c r="H69" s="158"/>
      <c r="I69" s="128"/>
      <c r="J69" s="127"/>
      <c r="K69" s="127"/>
      <c r="L69" s="164"/>
    </row>
    <row r="70" spans="1:12">
      <c r="A70" s="152" t="s">
        <v>1266</v>
      </c>
      <c r="B70" s="158"/>
      <c r="C70" s="158"/>
      <c r="D70" s="158"/>
      <c r="E70" s="127"/>
      <c r="F70" s="128"/>
      <c r="G70" s="127"/>
      <c r="H70" s="158"/>
      <c r="I70" s="128"/>
      <c r="J70" s="127"/>
      <c r="K70" s="127"/>
      <c r="L70" s="164"/>
    </row>
    <row r="71" spans="1:12">
      <c r="A71" s="165" t="s">
        <v>1267</v>
      </c>
      <c r="B71" s="148">
        <v>1065</v>
      </c>
      <c r="C71" s="148">
        <v>1123</v>
      </c>
      <c r="D71" s="148">
        <f>SUM(D72:D74)</f>
        <v>630</v>
      </c>
      <c r="E71" s="150">
        <f>D71/C71*100</f>
        <v>56.099732858415</v>
      </c>
      <c r="F71" s="149">
        <f>D71-B71</f>
        <v>-435</v>
      </c>
      <c r="G71" s="150">
        <f>(D71/B71-1)*100</f>
        <v>-40.8450704225352</v>
      </c>
      <c r="H71" s="148">
        <f>SUM(H72:H74)</f>
        <v>1124</v>
      </c>
      <c r="I71" s="149">
        <f t="shared" ref="I71:I88" si="2">H71-C71</f>
        <v>1</v>
      </c>
      <c r="J71" s="150"/>
      <c r="K71" s="127"/>
      <c r="L71" s="164"/>
    </row>
    <row r="72" spans="1:12">
      <c r="A72" s="152" t="s">
        <v>1268</v>
      </c>
      <c r="B72" s="158">
        <v>1065</v>
      </c>
      <c r="C72" s="158">
        <v>1085</v>
      </c>
      <c r="D72" s="158">
        <v>630</v>
      </c>
      <c r="E72" s="127"/>
      <c r="F72" s="128"/>
      <c r="G72" s="127"/>
      <c r="H72" s="158">
        <v>1086</v>
      </c>
      <c r="I72" s="128">
        <f t="shared" si="2"/>
        <v>1</v>
      </c>
      <c r="J72" s="127"/>
      <c r="K72" s="127"/>
      <c r="L72" s="164"/>
    </row>
    <row r="73" spans="1:12">
      <c r="A73" s="152" t="s">
        <v>1269</v>
      </c>
      <c r="B73" s="158"/>
      <c r="C73" s="158">
        <v>38</v>
      </c>
      <c r="D73" s="158"/>
      <c r="E73" s="127"/>
      <c r="F73" s="128"/>
      <c r="G73" s="127"/>
      <c r="H73" s="158">
        <v>38</v>
      </c>
      <c r="I73" s="128">
        <f t="shared" si="2"/>
        <v>0</v>
      </c>
      <c r="J73" s="127"/>
      <c r="K73" s="127"/>
      <c r="L73" s="164"/>
    </row>
    <row r="74" spans="1:12">
      <c r="A74" s="152" t="s">
        <v>1270</v>
      </c>
      <c r="B74" s="158"/>
      <c r="C74" s="158"/>
      <c r="D74" s="158"/>
      <c r="E74" s="127"/>
      <c r="F74" s="128"/>
      <c r="G74" s="127"/>
      <c r="H74" s="158"/>
      <c r="I74" s="128">
        <f t="shared" si="2"/>
        <v>0</v>
      </c>
      <c r="J74" s="127"/>
      <c r="K74" s="127"/>
      <c r="L74" s="164"/>
    </row>
    <row r="75" spans="1:12">
      <c r="A75" s="165" t="s">
        <v>1271</v>
      </c>
      <c r="B75" s="148">
        <v>0</v>
      </c>
      <c r="C75" s="148">
        <v>0</v>
      </c>
      <c r="D75" s="148">
        <f>SUM(D76:D78)</f>
        <v>0</v>
      </c>
      <c r="E75" s="150"/>
      <c r="F75" s="149">
        <f>D75-B75</f>
        <v>0</v>
      </c>
      <c r="G75" s="150"/>
      <c r="H75" s="148">
        <f>SUM(H76:H78)</f>
        <v>0</v>
      </c>
      <c r="I75" s="149">
        <f t="shared" si="2"/>
        <v>0</v>
      </c>
      <c r="J75" s="150"/>
      <c r="K75" s="127"/>
      <c r="L75" s="164"/>
    </row>
    <row r="76" spans="1:12">
      <c r="A76" s="152" t="s">
        <v>1239</v>
      </c>
      <c r="B76" s="158"/>
      <c r="C76" s="158"/>
      <c r="D76" s="158"/>
      <c r="E76" s="127"/>
      <c r="F76" s="128"/>
      <c r="G76" s="127"/>
      <c r="H76" s="158"/>
      <c r="I76" s="128">
        <f t="shared" si="2"/>
        <v>0</v>
      </c>
      <c r="J76" s="127"/>
      <c r="K76" s="127"/>
      <c r="L76" s="164"/>
    </row>
    <row r="77" spans="1:12">
      <c r="A77" s="152" t="s">
        <v>1240</v>
      </c>
      <c r="B77" s="158"/>
      <c r="C77" s="158"/>
      <c r="D77" s="158"/>
      <c r="E77" s="127"/>
      <c r="F77" s="128"/>
      <c r="G77" s="127"/>
      <c r="H77" s="158"/>
      <c r="I77" s="128">
        <f t="shared" si="2"/>
        <v>0</v>
      </c>
      <c r="J77" s="127"/>
      <c r="K77" s="127"/>
      <c r="L77" s="164"/>
    </row>
    <row r="78" spans="1:12">
      <c r="A78" s="152" t="s">
        <v>1272</v>
      </c>
      <c r="B78" s="158"/>
      <c r="C78" s="158"/>
      <c r="D78" s="158"/>
      <c r="E78" s="127"/>
      <c r="F78" s="128"/>
      <c r="G78" s="127"/>
      <c r="H78" s="158"/>
      <c r="I78" s="128">
        <f t="shared" si="2"/>
        <v>0</v>
      </c>
      <c r="J78" s="127"/>
      <c r="K78" s="127"/>
      <c r="L78" s="164"/>
    </row>
    <row r="79" spans="1:12">
      <c r="A79" s="165" t="s">
        <v>1273</v>
      </c>
      <c r="B79" s="148">
        <v>0</v>
      </c>
      <c r="C79" s="148">
        <v>0</v>
      </c>
      <c r="D79" s="148">
        <f>SUM(D80:D82)</f>
        <v>9000</v>
      </c>
      <c r="E79" s="150"/>
      <c r="F79" s="149">
        <f t="shared" ref="F79:F84" si="3">D79-B79</f>
        <v>9000</v>
      </c>
      <c r="G79" s="150"/>
      <c r="H79" s="148">
        <f>SUM(H80:H82)</f>
        <v>0</v>
      </c>
      <c r="I79" s="149">
        <f t="shared" si="2"/>
        <v>0</v>
      </c>
      <c r="J79" s="150"/>
      <c r="K79" s="127"/>
      <c r="L79" s="164"/>
    </row>
    <row r="80" spans="1:12">
      <c r="A80" s="152" t="s">
        <v>1239</v>
      </c>
      <c r="B80" s="158"/>
      <c r="C80" s="158"/>
      <c r="D80" s="158"/>
      <c r="E80" s="127"/>
      <c r="F80" s="128"/>
      <c r="G80" s="127"/>
      <c r="H80" s="158"/>
      <c r="I80" s="128">
        <f t="shared" si="2"/>
        <v>0</v>
      </c>
      <c r="J80" s="127"/>
      <c r="K80" s="127"/>
      <c r="L80" s="164"/>
    </row>
    <row r="81" spans="1:12">
      <c r="A81" s="152" t="s">
        <v>1240</v>
      </c>
      <c r="B81" s="158"/>
      <c r="C81" s="158"/>
      <c r="D81" s="158"/>
      <c r="E81" s="127"/>
      <c r="F81" s="128"/>
      <c r="G81" s="127"/>
      <c r="H81" s="158"/>
      <c r="I81" s="128">
        <f t="shared" si="2"/>
        <v>0</v>
      </c>
      <c r="J81" s="127"/>
      <c r="K81" s="127"/>
      <c r="L81" s="164"/>
    </row>
    <row r="82" spans="1:12">
      <c r="A82" s="152" t="s">
        <v>1274</v>
      </c>
      <c r="B82" s="158"/>
      <c r="C82" s="158"/>
      <c r="D82" s="158">
        <v>9000</v>
      </c>
      <c r="E82" s="127"/>
      <c r="F82" s="128"/>
      <c r="G82" s="127"/>
      <c r="H82" s="158"/>
      <c r="I82" s="128">
        <f t="shared" si="2"/>
        <v>0</v>
      </c>
      <c r="J82" s="127"/>
      <c r="K82" s="127"/>
      <c r="L82" s="164"/>
    </row>
    <row r="83" spans="1:12">
      <c r="A83" s="139" t="s">
        <v>1275</v>
      </c>
      <c r="B83" s="146">
        <v>0</v>
      </c>
      <c r="C83" s="146">
        <v>0</v>
      </c>
      <c r="D83" s="146">
        <f>D84+D90+D95+D100</f>
        <v>0</v>
      </c>
      <c r="E83" s="122"/>
      <c r="F83" s="123">
        <f t="shared" si="3"/>
        <v>0</v>
      </c>
      <c r="G83" s="122" t="e">
        <f>(D83/B83-1)*100</f>
        <v>#DIV/0!</v>
      </c>
      <c r="H83" s="146">
        <f>H84+H90+H95+H100</f>
        <v>0</v>
      </c>
      <c r="I83" s="123">
        <f t="shared" si="2"/>
        <v>0</v>
      </c>
      <c r="J83" s="122"/>
      <c r="K83" s="127"/>
      <c r="L83" s="164"/>
    </row>
    <row r="84" spans="1:12">
      <c r="A84" s="165" t="s">
        <v>1276</v>
      </c>
      <c r="B84" s="166">
        <v>0</v>
      </c>
      <c r="C84" s="166">
        <v>0</v>
      </c>
      <c r="D84" s="166">
        <f>SUM(D85:D89)</f>
        <v>0</v>
      </c>
      <c r="E84" s="150"/>
      <c r="F84" s="149">
        <f t="shared" si="3"/>
        <v>0</v>
      </c>
      <c r="G84" s="150"/>
      <c r="H84" s="166">
        <f>SUM(H85:H89)</f>
        <v>0</v>
      </c>
      <c r="I84" s="149">
        <f t="shared" si="2"/>
        <v>0</v>
      </c>
      <c r="J84" s="150"/>
      <c r="K84" s="127"/>
      <c r="L84" s="164"/>
    </row>
    <row r="85" spans="1:12">
      <c r="A85" s="167" t="s">
        <v>1277</v>
      </c>
      <c r="B85" s="145">
        <v>0</v>
      </c>
      <c r="C85" s="145"/>
      <c r="D85" s="145">
        <v>0</v>
      </c>
      <c r="E85" s="127"/>
      <c r="F85" s="128"/>
      <c r="G85" s="127"/>
      <c r="H85" s="145"/>
      <c r="I85" s="128">
        <f t="shared" si="2"/>
        <v>0</v>
      </c>
      <c r="J85" s="127"/>
      <c r="K85" s="127"/>
      <c r="L85" s="164"/>
    </row>
    <row r="86" spans="1:12">
      <c r="A86" s="167" t="s">
        <v>1278</v>
      </c>
      <c r="B86" s="145">
        <v>0</v>
      </c>
      <c r="C86" s="145"/>
      <c r="D86" s="145">
        <v>0</v>
      </c>
      <c r="E86" s="127"/>
      <c r="F86" s="128"/>
      <c r="G86" s="127"/>
      <c r="H86" s="145"/>
      <c r="I86" s="128">
        <f t="shared" si="2"/>
        <v>0</v>
      </c>
      <c r="J86" s="127"/>
      <c r="K86" s="127"/>
      <c r="L86" s="164"/>
    </row>
    <row r="87" spans="1:12">
      <c r="A87" s="167" t="s">
        <v>1279</v>
      </c>
      <c r="B87" s="145">
        <v>0</v>
      </c>
      <c r="C87" s="145"/>
      <c r="D87" s="145">
        <v>0</v>
      </c>
      <c r="E87" s="127"/>
      <c r="F87" s="128"/>
      <c r="G87" s="127"/>
      <c r="H87" s="145"/>
      <c r="I87" s="128">
        <f t="shared" si="2"/>
        <v>0</v>
      </c>
      <c r="J87" s="127"/>
      <c r="K87" s="127"/>
      <c r="L87" s="164"/>
    </row>
    <row r="88" spans="1:12">
      <c r="A88" s="167" t="s">
        <v>1280</v>
      </c>
      <c r="B88" s="145">
        <v>0</v>
      </c>
      <c r="C88" s="145"/>
      <c r="D88" s="145">
        <v>0</v>
      </c>
      <c r="E88" s="127"/>
      <c r="F88" s="128"/>
      <c r="G88" s="127"/>
      <c r="H88" s="145"/>
      <c r="I88" s="128">
        <f t="shared" si="2"/>
        <v>0</v>
      </c>
      <c r="J88" s="127"/>
      <c r="K88" s="127"/>
      <c r="L88" s="164"/>
    </row>
    <row r="89" spans="1:12">
      <c r="A89" s="167" t="s">
        <v>1281</v>
      </c>
      <c r="B89" s="145"/>
      <c r="C89" s="145"/>
      <c r="D89" s="145"/>
      <c r="E89" s="127"/>
      <c r="F89" s="128"/>
      <c r="G89" s="127"/>
      <c r="H89" s="145"/>
      <c r="I89" s="128"/>
      <c r="J89" s="127"/>
      <c r="K89" s="127"/>
      <c r="L89" s="164"/>
    </row>
    <row r="90" spans="1:12">
      <c r="A90" s="168" t="s">
        <v>1282</v>
      </c>
      <c r="B90" s="166">
        <v>0</v>
      </c>
      <c r="C90" s="166">
        <v>0</v>
      </c>
      <c r="D90" s="166">
        <f>SUM(D91:D94)</f>
        <v>0</v>
      </c>
      <c r="E90" s="150"/>
      <c r="F90" s="149">
        <f>D90-B90</f>
        <v>0</v>
      </c>
      <c r="G90" s="150" t="e">
        <f>(D90/B90-1)*100</f>
        <v>#DIV/0!</v>
      </c>
      <c r="H90" s="166">
        <f>SUM(H91:H94)</f>
        <v>0</v>
      </c>
      <c r="I90" s="149">
        <f>H90-C90</f>
        <v>0</v>
      </c>
      <c r="J90" s="150"/>
      <c r="K90" s="127"/>
      <c r="L90" s="164"/>
    </row>
    <row r="91" spans="1:12">
      <c r="A91" s="169" t="s">
        <v>1226</v>
      </c>
      <c r="B91" s="145"/>
      <c r="C91" s="145"/>
      <c r="D91" s="145"/>
      <c r="E91" s="127"/>
      <c r="F91" s="128"/>
      <c r="G91" s="127"/>
      <c r="H91" s="145"/>
      <c r="I91" s="128"/>
      <c r="J91" s="127"/>
      <c r="K91" s="127"/>
      <c r="L91" s="164"/>
    </row>
    <row r="92" spans="1:12">
      <c r="A92" s="169" t="s">
        <v>1283</v>
      </c>
      <c r="B92" s="145"/>
      <c r="C92" s="145"/>
      <c r="D92" s="145"/>
      <c r="E92" s="127"/>
      <c r="F92" s="128"/>
      <c r="G92" s="127"/>
      <c r="H92" s="145"/>
      <c r="I92" s="128">
        <f>H92-C92</f>
        <v>0</v>
      </c>
      <c r="J92" s="127"/>
      <c r="K92" s="127"/>
      <c r="L92" s="164"/>
    </row>
    <row r="93" spans="1:12">
      <c r="A93" s="169" t="s">
        <v>1284</v>
      </c>
      <c r="B93" s="145">
        <v>0</v>
      </c>
      <c r="C93" s="145"/>
      <c r="D93" s="145">
        <v>0</v>
      </c>
      <c r="E93" s="127"/>
      <c r="F93" s="128"/>
      <c r="G93" s="127"/>
      <c r="H93" s="145"/>
      <c r="I93" s="128"/>
      <c r="J93" s="127"/>
      <c r="K93" s="127"/>
      <c r="L93" s="164"/>
    </row>
    <row r="94" spans="1:12">
      <c r="A94" s="169" t="s">
        <v>1285</v>
      </c>
      <c r="B94" s="145">
        <v>0</v>
      </c>
      <c r="C94" s="145"/>
      <c r="D94" s="145">
        <v>0</v>
      </c>
      <c r="E94" s="127"/>
      <c r="F94" s="128"/>
      <c r="G94" s="127"/>
      <c r="H94" s="145"/>
      <c r="I94" s="128"/>
      <c r="J94" s="127"/>
      <c r="K94" s="127"/>
      <c r="L94" s="164"/>
    </row>
    <row r="95" spans="1:12">
      <c r="A95" s="168" t="s">
        <v>1286</v>
      </c>
      <c r="B95" s="166">
        <v>0</v>
      </c>
      <c r="C95" s="166">
        <v>0</v>
      </c>
      <c r="D95" s="166">
        <f>SUM(D96:D99)</f>
        <v>0</v>
      </c>
      <c r="E95" s="150"/>
      <c r="F95" s="149">
        <f>D95-B95</f>
        <v>0</v>
      </c>
      <c r="G95" s="150"/>
      <c r="H95" s="166">
        <f>SUM(H96:H99)</f>
        <v>0</v>
      </c>
      <c r="I95" s="149"/>
      <c r="J95" s="150"/>
      <c r="K95" s="127"/>
      <c r="L95" s="164"/>
    </row>
    <row r="96" spans="1:12">
      <c r="A96" s="167" t="s">
        <v>1287</v>
      </c>
      <c r="B96" s="145"/>
      <c r="C96" s="145"/>
      <c r="D96" s="145"/>
      <c r="E96" s="127"/>
      <c r="F96" s="128"/>
      <c r="G96" s="127"/>
      <c r="H96" s="145"/>
      <c r="I96" s="128"/>
      <c r="J96" s="127"/>
      <c r="K96" s="127"/>
      <c r="L96" s="164"/>
    </row>
    <row r="97" spans="1:12">
      <c r="A97" s="167" t="s">
        <v>1288</v>
      </c>
      <c r="B97" s="145"/>
      <c r="C97" s="145"/>
      <c r="D97" s="145"/>
      <c r="E97" s="127"/>
      <c r="F97" s="128"/>
      <c r="G97" s="127"/>
      <c r="H97" s="145"/>
      <c r="I97" s="128"/>
      <c r="J97" s="127"/>
      <c r="K97" s="127"/>
      <c r="L97" s="164"/>
    </row>
    <row r="98" spans="1:12">
      <c r="A98" s="167" t="s">
        <v>1289</v>
      </c>
      <c r="B98" s="145"/>
      <c r="C98" s="145"/>
      <c r="D98" s="145"/>
      <c r="E98" s="127"/>
      <c r="F98" s="128"/>
      <c r="G98" s="127"/>
      <c r="H98" s="145"/>
      <c r="I98" s="128"/>
      <c r="J98" s="127"/>
      <c r="K98" s="127"/>
      <c r="L98" s="164"/>
    </row>
    <row r="99" spans="1:12">
      <c r="A99" s="167" t="s">
        <v>1290</v>
      </c>
      <c r="B99" s="145"/>
      <c r="C99" s="145"/>
      <c r="D99" s="145"/>
      <c r="E99" s="127"/>
      <c r="F99" s="128"/>
      <c r="G99" s="127"/>
      <c r="H99" s="145"/>
      <c r="I99" s="128"/>
      <c r="J99" s="127"/>
      <c r="K99" s="127"/>
      <c r="L99" s="164"/>
    </row>
    <row r="100" spans="1:12">
      <c r="A100" s="168" t="s">
        <v>1291</v>
      </c>
      <c r="B100" s="166">
        <v>0</v>
      </c>
      <c r="C100" s="166"/>
      <c r="D100" s="166">
        <f>SUM(D101:D103)</f>
        <v>0</v>
      </c>
      <c r="E100" s="150"/>
      <c r="F100" s="149"/>
      <c r="G100" s="150"/>
      <c r="H100" s="166"/>
      <c r="I100" s="149"/>
      <c r="J100" s="150"/>
      <c r="K100" s="127"/>
      <c r="L100" s="164"/>
    </row>
    <row r="101" spans="1:12">
      <c r="A101" s="167" t="s">
        <v>1292</v>
      </c>
      <c r="B101" s="145">
        <v>0</v>
      </c>
      <c r="C101" s="145"/>
      <c r="D101" s="145">
        <v>0</v>
      </c>
      <c r="E101" s="127"/>
      <c r="F101" s="128"/>
      <c r="G101" s="127"/>
      <c r="H101" s="145"/>
      <c r="I101" s="128"/>
      <c r="J101" s="127"/>
      <c r="K101" s="127"/>
      <c r="L101" s="164"/>
    </row>
    <row r="102" spans="1:12">
      <c r="A102" s="167" t="s">
        <v>1293</v>
      </c>
      <c r="B102" s="145">
        <v>0</v>
      </c>
      <c r="C102" s="145"/>
      <c r="D102" s="145">
        <v>0</v>
      </c>
      <c r="E102" s="127"/>
      <c r="F102" s="128"/>
      <c r="G102" s="127"/>
      <c r="H102" s="145"/>
      <c r="I102" s="128"/>
      <c r="J102" s="127"/>
      <c r="K102" s="127"/>
      <c r="L102" s="164"/>
    </row>
    <row r="103" spans="1:12">
      <c r="A103" s="167" t="s">
        <v>1294</v>
      </c>
      <c r="B103" s="145"/>
      <c r="C103" s="145"/>
      <c r="D103" s="145"/>
      <c r="E103" s="127"/>
      <c r="F103" s="128"/>
      <c r="G103" s="127"/>
      <c r="H103" s="145"/>
      <c r="I103" s="128"/>
      <c r="J103" s="127"/>
      <c r="K103" s="127"/>
      <c r="L103" s="164"/>
    </row>
    <row r="104" spans="1:12">
      <c r="A104" s="139" t="s">
        <v>1295</v>
      </c>
      <c r="B104" s="146">
        <v>0</v>
      </c>
      <c r="C104" s="146">
        <v>0</v>
      </c>
      <c r="D104" s="146">
        <f>D105</f>
        <v>0</v>
      </c>
      <c r="E104" s="122"/>
      <c r="F104" s="123">
        <f t="shared" ref="F104:F109" si="4">D104-B104</f>
        <v>0</v>
      </c>
      <c r="G104" s="122"/>
      <c r="H104" s="146">
        <f>H105</f>
        <v>0</v>
      </c>
      <c r="I104" s="123">
        <f>H104-C104</f>
        <v>0</v>
      </c>
      <c r="J104" s="122"/>
      <c r="K104" s="127"/>
      <c r="L104" s="164"/>
    </row>
    <row r="105" spans="1:12">
      <c r="A105" s="170" t="s">
        <v>1296</v>
      </c>
      <c r="B105" s="171">
        <v>0</v>
      </c>
      <c r="C105" s="171">
        <v>0</v>
      </c>
      <c r="D105" s="171">
        <f>SUM(D106:D109)</f>
        <v>0</v>
      </c>
      <c r="E105" s="150"/>
      <c r="F105" s="149">
        <f t="shared" si="4"/>
        <v>0</v>
      </c>
      <c r="G105" s="150"/>
      <c r="H105" s="171">
        <f>SUM(H106:H109)</f>
        <v>0</v>
      </c>
      <c r="I105" s="149">
        <f>H105-C105</f>
        <v>0</v>
      </c>
      <c r="J105" s="150"/>
      <c r="K105" s="127"/>
      <c r="L105" s="164"/>
    </row>
    <row r="106" spans="1:12">
      <c r="A106" s="152" t="s">
        <v>1297</v>
      </c>
      <c r="B106" s="131"/>
      <c r="C106" s="131"/>
      <c r="D106" s="131"/>
      <c r="E106" s="127"/>
      <c r="F106" s="128"/>
      <c r="G106" s="127"/>
      <c r="H106" s="131"/>
      <c r="I106" s="128"/>
      <c r="J106" s="127"/>
      <c r="K106" s="127"/>
      <c r="L106" s="164"/>
    </row>
    <row r="107" spans="1:12">
      <c r="A107" s="152" t="s">
        <v>1298</v>
      </c>
      <c r="B107" s="131"/>
      <c r="C107" s="131"/>
      <c r="D107" s="131"/>
      <c r="E107" s="127"/>
      <c r="F107" s="128"/>
      <c r="G107" s="127"/>
      <c r="H107" s="131"/>
      <c r="I107" s="128"/>
      <c r="J107" s="127"/>
      <c r="K107" s="127"/>
      <c r="L107" s="164"/>
    </row>
    <row r="108" spans="1:12">
      <c r="A108" s="152" t="s">
        <v>1299</v>
      </c>
      <c r="B108" s="131"/>
      <c r="C108" s="131"/>
      <c r="D108" s="131"/>
      <c r="E108" s="127"/>
      <c r="F108" s="128"/>
      <c r="G108" s="127"/>
      <c r="H108" s="131"/>
      <c r="I108" s="128"/>
      <c r="J108" s="127"/>
      <c r="K108" s="127"/>
      <c r="L108" s="164"/>
    </row>
    <row r="109" spans="1:12">
      <c r="A109" s="152" t="s">
        <v>1300</v>
      </c>
      <c r="B109" s="131"/>
      <c r="C109" s="131"/>
      <c r="D109" s="131"/>
      <c r="E109" s="127"/>
      <c r="F109" s="128">
        <f t="shared" si="4"/>
        <v>0</v>
      </c>
      <c r="G109" s="127"/>
      <c r="H109" s="131"/>
      <c r="I109" s="128"/>
      <c r="J109" s="127"/>
      <c r="K109" s="127"/>
      <c r="L109" s="164"/>
    </row>
    <row r="110" spans="1:12">
      <c r="A110" s="172" t="s">
        <v>1301</v>
      </c>
      <c r="B110" s="131"/>
      <c r="C110" s="131"/>
      <c r="D110" s="131"/>
      <c r="E110" s="127"/>
      <c r="F110" s="128"/>
      <c r="G110" s="127"/>
      <c r="H110" s="131"/>
      <c r="I110" s="128"/>
      <c r="J110" s="127"/>
      <c r="K110" s="127"/>
      <c r="L110" s="164"/>
    </row>
    <row r="111" spans="1:12">
      <c r="A111" s="139" t="s">
        <v>1302</v>
      </c>
      <c r="B111" s="146">
        <v>0</v>
      </c>
      <c r="C111" s="146"/>
      <c r="D111" s="146">
        <f>D112+D119</f>
        <v>0</v>
      </c>
      <c r="E111" s="122"/>
      <c r="F111" s="123"/>
      <c r="G111" s="122"/>
      <c r="H111" s="146"/>
      <c r="I111" s="123"/>
      <c r="J111" s="122"/>
      <c r="K111" s="127"/>
      <c r="L111" s="164"/>
    </row>
    <row r="112" spans="1:12">
      <c r="A112" s="170" t="s">
        <v>1303</v>
      </c>
      <c r="B112" s="171">
        <v>0</v>
      </c>
      <c r="C112" s="171">
        <v>0</v>
      </c>
      <c r="D112" s="171">
        <f>SUM(D113:D118)</f>
        <v>0</v>
      </c>
      <c r="E112" s="150"/>
      <c r="F112" s="149">
        <f>D112-B112</f>
        <v>0</v>
      </c>
      <c r="G112" s="150"/>
      <c r="H112" s="171">
        <f>SUM(H113:H118)</f>
        <v>0</v>
      </c>
      <c r="I112" s="149">
        <f>H112-C112</f>
        <v>0</v>
      </c>
      <c r="J112" s="150"/>
      <c r="K112" s="127"/>
      <c r="L112" s="164"/>
    </row>
    <row r="113" spans="1:12">
      <c r="A113" s="152" t="s">
        <v>1304</v>
      </c>
      <c r="B113" s="130"/>
      <c r="C113" s="130"/>
      <c r="D113" s="130"/>
      <c r="E113" s="127"/>
      <c r="F113" s="128"/>
      <c r="G113" s="127"/>
      <c r="H113" s="130"/>
      <c r="I113" s="128"/>
      <c r="J113" s="127"/>
      <c r="K113" s="127"/>
      <c r="L113" s="164"/>
    </row>
    <row r="114" spans="1:12">
      <c r="A114" s="152" t="s">
        <v>1305</v>
      </c>
      <c r="B114" s="130"/>
      <c r="C114" s="130"/>
      <c r="D114" s="130"/>
      <c r="E114" s="127"/>
      <c r="F114" s="128"/>
      <c r="G114" s="127"/>
      <c r="H114" s="130"/>
      <c r="I114" s="128"/>
      <c r="J114" s="127"/>
      <c r="K114" s="127"/>
      <c r="L114" s="164"/>
    </row>
    <row r="115" spans="1:12">
      <c r="A115" s="152" t="s">
        <v>1306</v>
      </c>
      <c r="B115" s="130"/>
      <c r="C115" s="130"/>
      <c r="D115" s="130"/>
      <c r="E115" s="127"/>
      <c r="F115" s="128"/>
      <c r="G115" s="127"/>
      <c r="H115" s="130"/>
      <c r="I115" s="128"/>
      <c r="J115" s="127"/>
      <c r="K115" s="127"/>
      <c r="L115" s="164"/>
    </row>
    <row r="116" spans="1:12">
      <c r="A116" s="152" t="s">
        <v>1307</v>
      </c>
      <c r="B116" s="130"/>
      <c r="C116" s="130"/>
      <c r="D116" s="130"/>
      <c r="E116" s="127"/>
      <c r="F116" s="128"/>
      <c r="G116" s="127"/>
      <c r="H116" s="130"/>
      <c r="I116" s="128"/>
      <c r="J116" s="127"/>
      <c r="K116" s="127"/>
      <c r="L116" s="164"/>
    </row>
    <row r="117" spans="1:12">
      <c r="A117" s="152" t="s">
        <v>1308</v>
      </c>
      <c r="B117" s="130"/>
      <c r="C117" s="130"/>
      <c r="D117" s="130"/>
      <c r="E117" s="127"/>
      <c r="F117" s="128"/>
      <c r="G117" s="127"/>
      <c r="H117" s="130"/>
      <c r="I117" s="128"/>
      <c r="J117" s="127"/>
      <c r="K117" s="127"/>
      <c r="L117" s="164"/>
    </row>
    <row r="118" spans="1:12">
      <c r="A118" s="152" t="s">
        <v>1309</v>
      </c>
      <c r="B118" s="130"/>
      <c r="C118" s="130"/>
      <c r="D118" s="130"/>
      <c r="E118" s="127"/>
      <c r="F118" s="128"/>
      <c r="G118" s="127"/>
      <c r="H118" s="130"/>
      <c r="I118" s="128"/>
      <c r="J118" s="127"/>
      <c r="K118" s="127"/>
      <c r="L118" s="164"/>
    </row>
    <row r="119" spans="1:12">
      <c r="A119" s="170" t="s">
        <v>1310</v>
      </c>
      <c r="B119" s="171">
        <v>0</v>
      </c>
      <c r="C119" s="171"/>
      <c r="D119" s="171">
        <f>SUM(D120:D124)</f>
        <v>0</v>
      </c>
      <c r="E119" s="150"/>
      <c r="F119" s="149"/>
      <c r="G119" s="150"/>
      <c r="H119" s="171"/>
      <c r="I119" s="149"/>
      <c r="J119" s="150"/>
      <c r="K119" s="127"/>
      <c r="L119" s="164"/>
    </row>
    <row r="120" spans="1:12">
      <c r="A120" s="152" t="s">
        <v>1311</v>
      </c>
      <c r="B120" s="130"/>
      <c r="C120" s="130"/>
      <c r="D120" s="130"/>
      <c r="E120" s="127"/>
      <c r="F120" s="128"/>
      <c r="G120" s="127"/>
      <c r="H120" s="130"/>
      <c r="I120" s="128"/>
      <c r="J120" s="127"/>
      <c r="K120" s="127"/>
      <c r="L120" s="164"/>
    </row>
    <row r="121" spans="1:12">
      <c r="A121" s="152" t="s">
        <v>1312</v>
      </c>
      <c r="B121" s="130"/>
      <c r="C121" s="130"/>
      <c r="D121" s="130"/>
      <c r="E121" s="127"/>
      <c r="F121" s="128"/>
      <c r="G121" s="127"/>
      <c r="H121" s="130"/>
      <c r="I121" s="128"/>
      <c r="J121" s="127"/>
      <c r="K121" s="127"/>
      <c r="L121" s="164"/>
    </row>
    <row r="122" spans="1:12">
      <c r="A122" s="152" t="s">
        <v>1313</v>
      </c>
      <c r="B122" s="130"/>
      <c r="C122" s="130"/>
      <c r="D122" s="130"/>
      <c r="E122" s="127"/>
      <c r="F122" s="128"/>
      <c r="G122" s="127"/>
      <c r="H122" s="130"/>
      <c r="I122" s="128"/>
      <c r="J122" s="127"/>
      <c r="K122" s="127"/>
      <c r="L122" s="164"/>
    </row>
    <row r="123" spans="1:12">
      <c r="A123" s="152" t="s">
        <v>1314</v>
      </c>
      <c r="B123" s="130"/>
      <c r="C123" s="130"/>
      <c r="D123" s="130"/>
      <c r="E123" s="127"/>
      <c r="F123" s="128"/>
      <c r="G123" s="127"/>
      <c r="H123" s="130"/>
      <c r="I123" s="128"/>
      <c r="J123" s="127"/>
      <c r="K123" s="127"/>
      <c r="L123" s="164"/>
    </row>
    <row r="124" spans="1:12">
      <c r="A124" s="152" t="s">
        <v>1315</v>
      </c>
      <c r="B124" s="130"/>
      <c r="C124" s="130"/>
      <c r="D124" s="130"/>
      <c r="E124" s="127"/>
      <c r="F124" s="128"/>
      <c r="G124" s="127"/>
      <c r="H124" s="130"/>
      <c r="I124" s="128"/>
      <c r="J124" s="127"/>
      <c r="K124" s="127"/>
      <c r="L124" s="164"/>
    </row>
    <row r="125" spans="1:12">
      <c r="A125" s="173" t="s">
        <v>1316</v>
      </c>
      <c r="B125" s="140">
        <v>0</v>
      </c>
      <c r="C125" s="140">
        <v>0</v>
      </c>
      <c r="D125" s="140">
        <f>D126</f>
        <v>0</v>
      </c>
      <c r="E125" s="122"/>
      <c r="F125" s="123">
        <f>D125-B125</f>
        <v>0</v>
      </c>
      <c r="G125" s="122"/>
      <c r="H125" s="140">
        <f>H126</f>
        <v>0</v>
      </c>
      <c r="I125" s="123">
        <f t="shared" ref="I125:I130" si="5">H125-C125</f>
        <v>0</v>
      </c>
      <c r="J125" s="122"/>
      <c r="K125" s="127"/>
      <c r="L125" s="164"/>
    </row>
    <row r="126" spans="1:12">
      <c r="A126" s="170" t="s">
        <v>1317</v>
      </c>
      <c r="B126" s="159">
        <v>0</v>
      </c>
      <c r="C126" s="159">
        <v>0</v>
      </c>
      <c r="D126" s="159">
        <f>SUM(D127:D131)</f>
        <v>0</v>
      </c>
      <c r="E126" s="150"/>
      <c r="F126" s="149">
        <f>D126-B126</f>
        <v>0</v>
      </c>
      <c r="G126" s="150"/>
      <c r="H126" s="159">
        <f>SUM(H127:H131)</f>
        <v>0</v>
      </c>
      <c r="I126" s="149">
        <f t="shared" si="5"/>
        <v>0</v>
      </c>
      <c r="J126" s="150"/>
      <c r="K126" s="127"/>
      <c r="L126" s="164"/>
    </row>
    <row r="127" spans="1:12">
      <c r="A127" s="152" t="s">
        <v>1218</v>
      </c>
      <c r="B127" s="145"/>
      <c r="C127" s="145"/>
      <c r="D127" s="145"/>
      <c r="E127" s="127"/>
      <c r="F127" s="128"/>
      <c r="G127" s="127"/>
      <c r="H127" s="145"/>
      <c r="I127" s="128"/>
      <c r="J127" s="127"/>
      <c r="K127" s="127"/>
      <c r="L127" s="164"/>
    </row>
    <row r="128" spans="1:12">
      <c r="A128" s="152" t="s">
        <v>1219</v>
      </c>
      <c r="B128" s="145"/>
      <c r="C128" s="145"/>
      <c r="D128" s="145"/>
      <c r="E128" s="127"/>
      <c r="F128" s="128"/>
      <c r="G128" s="127"/>
      <c r="H128" s="145"/>
      <c r="I128" s="128"/>
      <c r="J128" s="127"/>
      <c r="K128" s="127"/>
      <c r="L128" s="164"/>
    </row>
    <row r="129" spans="1:12">
      <c r="A129" s="152" t="s">
        <v>1220</v>
      </c>
      <c r="B129" s="145"/>
      <c r="C129" s="145"/>
      <c r="D129" s="145"/>
      <c r="E129" s="127"/>
      <c r="F129" s="128"/>
      <c r="G129" s="127"/>
      <c r="H129" s="145"/>
      <c r="I129" s="128"/>
      <c r="J129" s="127"/>
      <c r="K129" s="127"/>
      <c r="L129" s="164"/>
    </row>
    <row r="130" spans="1:12">
      <c r="A130" s="152" t="s">
        <v>1221</v>
      </c>
      <c r="B130" s="145"/>
      <c r="C130" s="145"/>
      <c r="D130" s="145"/>
      <c r="E130" s="127"/>
      <c r="F130" s="128"/>
      <c r="G130" s="127"/>
      <c r="H130" s="145"/>
      <c r="I130" s="128">
        <f t="shared" si="5"/>
        <v>0</v>
      </c>
      <c r="J130" s="127"/>
      <c r="K130" s="127"/>
      <c r="L130" s="164"/>
    </row>
    <row r="131" spans="1:12">
      <c r="A131" s="152" t="s">
        <v>1222</v>
      </c>
      <c r="B131" s="145"/>
      <c r="C131" s="145"/>
      <c r="D131" s="145"/>
      <c r="E131" s="127"/>
      <c r="F131" s="128"/>
      <c r="G131" s="127"/>
      <c r="H131" s="145"/>
      <c r="I131" s="128"/>
      <c r="J131" s="127"/>
      <c r="K131" s="127"/>
      <c r="L131" s="164"/>
    </row>
    <row r="132" spans="1:12">
      <c r="A132" s="139" t="s">
        <v>1318</v>
      </c>
      <c r="B132" s="146">
        <v>13762</v>
      </c>
      <c r="C132" s="146">
        <v>0</v>
      </c>
      <c r="D132" s="146">
        <f>D133+D135+D134</f>
        <v>2479</v>
      </c>
      <c r="E132" s="122" t="e">
        <f>D132/C132*100</f>
        <v>#DIV/0!</v>
      </c>
      <c r="F132" s="146">
        <f>F133+F135+F134</f>
        <v>-11283</v>
      </c>
      <c r="G132" s="122">
        <f>(D132/B132-1)*100</f>
        <v>-81.9866298503125</v>
      </c>
      <c r="H132" s="146">
        <f>SUM(H133:H135)</f>
        <v>0</v>
      </c>
      <c r="I132" s="123">
        <f t="shared" ref="I132:I135" si="6">H132-C132</f>
        <v>0</v>
      </c>
      <c r="J132" s="122" t="e">
        <f>(H132/C132-1)*100</f>
        <v>#DIV/0!</v>
      </c>
      <c r="K132" s="127"/>
      <c r="L132" s="164"/>
    </row>
    <row r="133" spans="1:12">
      <c r="A133" s="170" t="s">
        <v>1319</v>
      </c>
      <c r="B133" s="148">
        <v>13300</v>
      </c>
      <c r="C133" s="148"/>
      <c r="D133" s="148">
        <v>2001</v>
      </c>
      <c r="E133" s="150"/>
      <c r="F133" s="149">
        <f>D133-B133</f>
        <v>-11299</v>
      </c>
      <c r="G133" s="150"/>
      <c r="H133" s="148"/>
      <c r="I133" s="149">
        <f t="shared" si="6"/>
        <v>0</v>
      </c>
      <c r="J133" s="150" t="e">
        <f>(H133/C133-1)*100</f>
        <v>#DIV/0!</v>
      </c>
      <c r="K133" s="127"/>
      <c r="L133" s="164"/>
    </row>
    <row r="134" hidden="1" spans="1:12">
      <c r="A134" s="170" t="s">
        <v>1320</v>
      </c>
      <c r="B134" s="148"/>
      <c r="C134" s="148"/>
      <c r="D134" s="148"/>
      <c r="E134" s="150"/>
      <c r="F134" s="149"/>
      <c r="G134" s="150"/>
      <c r="H134" s="148"/>
      <c r="I134" s="149"/>
      <c r="J134" s="150"/>
      <c r="K134" s="127"/>
      <c r="L134" s="164"/>
    </row>
    <row r="135" spans="1:12">
      <c r="A135" s="165" t="s">
        <v>1321</v>
      </c>
      <c r="B135" s="171">
        <v>462</v>
      </c>
      <c r="C135" s="171">
        <v>0</v>
      </c>
      <c r="D135" s="171">
        <f>SUM(D136:D145)</f>
        <v>478</v>
      </c>
      <c r="E135" s="150"/>
      <c r="F135" s="149">
        <f>D135-B135</f>
        <v>16</v>
      </c>
      <c r="G135" s="150">
        <f>(D135/B135-1)*100</f>
        <v>3.46320346320346</v>
      </c>
      <c r="H135" s="171">
        <f>SUM(H136:H145)</f>
        <v>0</v>
      </c>
      <c r="I135" s="149">
        <f t="shared" si="6"/>
        <v>0</v>
      </c>
      <c r="J135" s="150"/>
      <c r="K135" s="127"/>
      <c r="L135" s="164"/>
    </row>
    <row r="136" spans="1:12">
      <c r="A136" s="154" t="s">
        <v>1322</v>
      </c>
      <c r="B136" s="130">
        <v>110</v>
      </c>
      <c r="C136" s="130"/>
      <c r="D136" s="130">
        <v>238</v>
      </c>
      <c r="E136" s="127"/>
      <c r="F136" s="128"/>
      <c r="G136" s="127"/>
      <c r="H136" s="130"/>
      <c r="I136" s="128"/>
      <c r="J136" s="127"/>
      <c r="K136" s="127"/>
      <c r="L136" s="164"/>
    </row>
    <row r="137" spans="1:12">
      <c r="A137" s="152" t="s">
        <v>1323</v>
      </c>
      <c r="B137" s="130">
        <v>63</v>
      </c>
      <c r="C137" s="130"/>
      <c r="D137" s="130">
        <v>5</v>
      </c>
      <c r="E137" s="127"/>
      <c r="F137" s="128"/>
      <c r="G137" s="127"/>
      <c r="H137" s="130"/>
      <c r="I137" s="128"/>
      <c r="J137" s="127"/>
      <c r="K137" s="127"/>
      <c r="L137" s="164"/>
    </row>
    <row r="138" spans="1:12">
      <c r="A138" s="152" t="s">
        <v>1324</v>
      </c>
      <c r="B138" s="130">
        <v>18</v>
      </c>
      <c r="C138" s="130"/>
      <c r="D138" s="130">
        <v>100</v>
      </c>
      <c r="E138" s="127"/>
      <c r="F138" s="128"/>
      <c r="G138" s="127"/>
      <c r="H138" s="130"/>
      <c r="I138" s="128"/>
      <c r="J138" s="127"/>
      <c r="K138" s="127"/>
      <c r="L138" s="164"/>
    </row>
    <row r="139" spans="1:12">
      <c r="A139" s="152" t="s">
        <v>1325</v>
      </c>
      <c r="B139" s="130"/>
      <c r="C139" s="130"/>
      <c r="D139" s="130">
        <v>0</v>
      </c>
      <c r="E139" s="127"/>
      <c r="F139" s="128"/>
      <c r="G139" s="127"/>
      <c r="H139" s="130"/>
      <c r="I139" s="128"/>
      <c r="J139" s="127"/>
      <c r="K139" s="127"/>
      <c r="L139" s="164"/>
    </row>
    <row r="140" spans="1:12">
      <c r="A140" s="152" t="s">
        <v>1326</v>
      </c>
      <c r="B140" s="130">
        <v>28</v>
      </c>
      <c r="C140" s="130"/>
      <c r="D140" s="130">
        <v>66</v>
      </c>
      <c r="E140" s="127"/>
      <c r="F140" s="128"/>
      <c r="G140" s="127"/>
      <c r="H140" s="130"/>
      <c r="I140" s="128"/>
      <c r="J140" s="127"/>
      <c r="K140" s="127"/>
      <c r="L140" s="164"/>
    </row>
    <row r="141" spans="1:12">
      <c r="A141" s="152" t="s">
        <v>1327</v>
      </c>
      <c r="B141" s="130"/>
      <c r="C141" s="130"/>
      <c r="D141" s="130"/>
      <c r="E141" s="127"/>
      <c r="F141" s="128"/>
      <c r="G141" s="127"/>
      <c r="H141" s="130"/>
      <c r="I141" s="128">
        <f t="shared" ref="I141:I145" si="7">H141-C141</f>
        <v>0</v>
      </c>
      <c r="J141" s="127"/>
      <c r="K141" s="127"/>
      <c r="L141" s="164"/>
    </row>
    <row r="142" spans="1:12">
      <c r="A142" s="152" t="s">
        <v>1328</v>
      </c>
      <c r="B142" s="131"/>
      <c r="C142" s="131"/>
      <c r="D142" s="131"/>
      <c r="E142" s="127"/>
      <c r="F142" s="128"/>
      <c r="G142" s="127"/>
      <c r="H142" s="131"/>
      <c r="I142" s="128">
        <f t="shared" si="7"/>
        <v>0</v>
      </c>
      <c r="J142" s="127"/>
      <c r="K142" s="127"/>
      <c r="L142" s="164"/>
    </row>
    <row r="143" spans="1:12">
      <c r="A143" s="152" t="s">
        <v>1329</v>
      </c>
      <c r="B143" s="131"/>
      <c r="C143" s="131"/>
      <c r="D143" s="131"/>
      <c r="E143" s="127"/>
      <c r="F143" s="128"/>
      <c r="G143" s="127"/>
      <c r="H143" s="131"/>
      <c r="I143" s="128">
        <f t="shared" si="7"/>
        <v>0</v>
      </c>
      <c r="J143" s="127"/>
      <c r="K143" s="127"/>
      <c r="L143" s="164"/>
    </row>
    <row r="144" spans="1:12">
      <c r="A144" s="152" t="s">
        <v>1330</v>
      </c>
      <c r="B144" s="131">
        <v>113</v>
      </c>
      <c r="C144" s="131"/>
      <c r="D144" s="131">
        <v>69</v>
      </c>
      <c r="E144" s="127"/>
      <c r="F144" s="128"/>
      <c r="G144" s="127"/>
      <c r="H144" s="131"/>
      <c r="I144" s="128">
        <f t="shared" si="7"/>
        <v>0</v>
      </c>
      <c r="J144" s="127"/>
      <c r="K144" s="127"/>
      <c r="L144" s="164"/>
    </row>
    <row r="145" spans="1:12">
      <c r="A145" s="152" t="s">
        <v>1331</v>
      </c>
      <c r="B145" s="131">
        <v>130</v>
      </c>
      <c r="C145" s="131"/>
      <c r="D145" s="131"/>
      <c r="E145" s="127"/>
      <c r="F145" s="128"/>
      <c r="G145" s="127"/>
      <c r="H145" s="131"/>
      <c r="I145" s="128">
        <f t="shared" si="7"/>
        <v>0</v>
      </c>
      <c r="J145" s="127"/>
      <c r="K145" s="127"/>
      <c r="L145" s="164"/>
    </row>
    <row r="146" spans="1:12">
      <c r="A146" s="139" t="s">
        <v>1332</v>
      </c>
      <c r="B146" s="131">
        <v>4143</v>
      </c>
      <c r="C146" s="131"/>
      <c r="D146" s="131">
        <v>5010</v>
      </c>
      <c r="E146" s="127"/>
      <c r="F146" s="128"/>
      <c r="G146" s="127"/>
      <c r="H146" s="131"/>
      <c r="I146" s="128"/>
      <c r="J146" s="127"/>
      <c r="K146" s="127"/>
      <c r="L146" s="164"/>
    </row>
    <row r="147" spans="1:12">
      <c r="A147" s="170" t="s">
        <v>1333</v>
      </c>
      <c r="B147" s="131">
        <v>4143</v>
      </c>
      <c r="C147" s="131"/>
      <c r="D147" s="131">
        <v>5010</v>
      </c>
      <c r="E147" s="127"/>
      <c r="F147" s="128"/>
      <c r="G147" s="127"/>
      <c r="H147" s="131"/>
      <c r="I147" s="128"/>
      <c r="J147" s="127"/>
      <c r="K147" s="127"/>
      <c r="L147" s="164"/>
    </row>
    <row r="148" spans="1:12">
      <c r="A148" s="139" t="s">
        <v>1334</v>
      </c>
      <c r="B148" s="131">
        <v>9</v>
      </c>
      <c r="C148" s="131"/>
      <c r="D148" s="131">
        <v>17</v>
      </c>
      <c r="E148" s="127"/>
      <c r="F148" s="128"/>
      <c r="G148" s="127"/>
      <c r="H148" s="131"/>
      <c r="I148" s="128"/>
      <c r="J148" s="127"/>
      <c r="K148" s="127"/>
      <c r="L148" s="164"/>
    </row>
    <row r="149" spans="1:12">
      <c r="A149" s="170" t="s">
        <v>1335</v>
      </c>
      <c r="B149" s="131">
        <v>9</v>
      </c>
      <c r="C149" s="131"/>
      <c r="D149" s="131">
        <v>17</v>
      </c>
      <c r="E149" s="127"/>
      <c r="F149" s="128"/>
      <c r="G149" s="127"/>
      <c r="H149" s="131"/>
      <c r="I149" s="128"/>
      <c r="J149" s="127"/>
      <c r="K149" s="127"/>
      <c r="L149" s="164"/>
    </row>
    <row r="150" spans="1:12">
      <c r="A150" s="139" t="s">
        <v>1336</v>
      </c>
      <c r="B150" s="131"/>
      <c r="C150" s="131"/>
      <c r="D150" s="131"/>
      <c r="E150" s="127"/>
      <c r="F150" s="128"/>
      <c r="G150" s="127"/>
      <c r="H150" s="131"/>
      <c r="I150" s="128"/>
      <c r="J150" s="127"/>
      <c r="K150" s="127"/>
      <c r="L150" s="164"/>
    </row>
    <row r="151" spans="1:12">
      <c r="A151" s="174" t="s">
        <v>1337</v>
      </c>
      <c r="B151" s="175"/>
      <c r="C151" s="175"/>
      <c r="D151" s="175"/>
      <c r="E151" s="122"/>
      <c r="F151" s="123"/>
      <c r="G151" s="122"/>
      <c r="H151" s="175"/>
      <c r="I151" s="123"/>
      <c r="J151" s="122"/>
      <c r="K151" s="127"/>
      <c r="L151" s="164"/>
    </row>
    <row r="152" spans="1:12">
      <c r="A152" s="176" t="s">
        <v>1338</v>
      </c>
      <c r="B152" s="177">
        <v>55960</v>
      </c>
      <c r="C152" s="177">
        <v>52472</v>
      </c>
      <c r="D152" s="177">
        <f>D132+D125+D111+D104+D83+D27+D18+D6+D146+D148+D150+D151</f>
        <v>44369</v>
      </c>
      <c r="E152" s="122">
        <f>D152/C152*100</f>
        <v>84.5574782741271</v>
      </c>
      <c r="F152" s="123">
        <f>D152-B152</f>
        <v>-11591</v>
      </c>
      <c r="G152" s="124">
        <f>(D152/B152-1)*100</f>
        <v>-20.7130092923517</v>
      </c>
      <c r="H152" s="177">
        <f>H132+H125+H111+H104+H83+H27+H18+H6+H146+H148</f>
        <v>29309</v>
      </c>
      <c r="I152" s="123">
        <f>H152-C152</f>
        <v>-23163</v>
      </c>
      <c r="J152" s="122">
        <f>(H152/C152-1)*100</f>
        <v>-44.1435432230523</v>
      </c>
      <c r="K152" s="127"/>
      <c r="L152" s="164"/>
    </row>
    <row r="153" spans="1:12">
      <c r="A153" s="120" t="s">
        <v>1105</v>
      </c>
      <c r="B153" s="121">
        <v>59841</v>
      </c>
      <c r="C153" s="121">
        <v>13253</v>
      </c>
      <c r="D153" s="121">
        <f>D154+D155+D156+D157+D158</f>
        <v>30326</v>
      </c>
      <c r="E153" s="122">
        <f>D153/C153*100</f>
        <v>228.823662566966</v>
      </c>
      <c r="F153" s="123">
        <f>D153-B153</f>
        <v>-29515</v>
      </c>
      <c r="G153" s="124">
        <f>(D153/B153-1)*100</f>
        <v>-49.3223709496833</v>
      </c>
      <c r="H153" s="121">
        <f>H154+H155+H156+H158</f>
        <v>37027</v>
      </c>
      <c r="I153" s="123">
        <f>H153-C153</f>
        <v>23774</v>
      </c>
      <c r="J153" s="122">
        <f>(H153/C153-1)*100</f>
        <v>179.385799441636</v>
      </c>
      <c r="K153" s="127"/>
      <c r="L153" s="164"/>
    </row>
    <row r="154" spans="1:12">
      <c r="A154" s="125" t="s">
        <v>1106</v>
      </c>
      <c r="B154" s="126"/>
      <c r="C154" s="126"/>
      <c r="D154" s="126"/>
      <c r="E154" s="127"/>
      <c r="F154" s="128"/>
      <c r="G154" s="129"/>
      <c r="H154" s="126"/>
      <c r="I154" s="128"/>
      <c r="J154" s="133"/>
      <c r="K154" s="179"/>
      <c r="L154" s="164"/>
    </row>
    <row r="155" spans="1:12">
      <c r="A155" s="125" t="s">
        <v>1109</v>
      </c>
      <c r="B155" s="126"/>
      <c r="C155" s="126"/>
      <c r="D155" s="126"/>
      <c r="E155" s="127"/>
      <c r="F155" s="128"/>
      <c r="G155" s="129"/>
      <c r="H155" s="126"/>
      <c r="I155" s="128"/>
      <c r="J155" s="133"/>
      <c r="K155" s="179"/>
      <c r="L155" s="164"/>
    </row>
    <row r="156" spans="1:12">
      <c r="A156" s="125" t="s">
        <v>1112</v>
      </c>
      <c r="B156" s="130">
        <v>38050</v>
      </c>
      <c r="C156" s="131">
        <v>6077</v>
      </c>
      <c r="D156" s="130"/>
      <c r="E156" s="127"/>
      <c r="F156" s="128"/>
      <c r="G156" s="129"/>
      <c r="H156" s="131">
        <v>12666</v>
      </c>
      <c r="I156" s="128"/>
      <c r="J156" s="133"/>
      <c r="K156" s="180"/>
      <c r="L156" s="164"/>
    </row>
    <row r="157" spans="1:12">
      <c r="A157" s="125" t="s">
        <v>1339</v>
      </c>
      <c r="B157" s="130">
        <v>14615</v>
      </c>
      <c r="C157" s="131"/>
      <c r="D157" s="130">
        <v>5965</v>
      </c>
      <c r="E157" s="127"/>
      <c r="F157" s="128"/>
      <c r="G157" s="129"/>
      <c r="H157" s="131"/>
      <c r="I157" s="128"/>
      <c r="J157" s="133"/>
      <c r="K157" s="180"/>
      <c r="L157" s="164"/>
    </row>
    <row r="158" spans="1:12">
      <c r="A158" s="125" t="s">
        <v>1116</v>
      </c>
      <c r="B158" s="126">
        <v>7176</v>
      </c>
      <c r="C158" s="131">
        <v>7176</v>
      </c>
      <c r="D158" s="126">
        <v>24361</v>
      </c>
      <c r="E158" s="127"/>
      <c r="F158" s="128"/>
      <c r="G158" s="129"/>
      <c r="H158" s="131">
        <v>24361</v>
      </c>
      <c r="I158" s="128"/>
      <c r="J158" s="133"/>
      <c r="K158" s="179"/>
      <c r="L158" s="164"/>
    </row>
    <row r="159" spans="1:12">
      <c r="A159" s="176" t="s">
        <v>1340</v>
      </c>
      <c r="B159" s="178">
        <v>115801</v>
      </c>
      <c r="C159" s="178">
        <v>65725</v>
      </c>
      <c r="D159" s="178">
        <f>D152+D153</f>
        <v>74695</v>
      </c>
      <c r="E159" s="122">
        <f>D159/C159*100</f>
        <v>113.647774819323</v>
      </c>
      <c r="F159" s="123">
        <f>D159-B159</f>
        <v>-41106</v>
      </c>
      <c r="G159" s="124">
        <f>(D159/B159-1)*100</f>
        <v>-35.4971027884042</v>
      </c>
      <c r="H159" s="178">
        <f>H152+H153</f>
        <v>66336</v>
      </c>
      <c r="I159" s="123">
        <f>H159-C159</f>
        <v>611</v>
      </c>
      <c r="J159" s="122">
        <f>(H159/C159-1)*100</f>
        <v>0.929631038417655</v>
      </c>
      <c r="K159" s="181"/>
      <c r="L159" s="164"/>
    </row>
    <row r="160" spans="1:12">
      <c r="A160" s="135"/>
      <c r="B160" s="135"/>
      <c r="C160" s="136"/>
      <c r="D160" s="136"/>
      <c r="E160" s="137"/>
      <c r="F160" s="136"/>
      <c r="G160" s="137"/>
      <c r="H160" s="136"/>
      <c r="I160" s="136"/>
      <c r="J160" s="137"/>
      <c r="K160" s="137"/>
      <c r="L160" s="164"/>
    </row>
  </sheetData>
  <mergeCells count="11">
    <mergeCell ref="A1:K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H15" sqref="H15:H17"/>
    </sheetView>
  </sheetViews>
  <sheetFormatPr defaultColWidth="9" defaultRowHeight="14.25"/>
  <cols>
    <col min="1" max="1" width="36.75" customWidth="1"/>
    <col min="2" max="2" width="13.625" customWidth="1"/>
    <col min="3" max="4" width="12.75" customWidth="1"/>
    <col min="5" max="5" width="11.375" customWidth="1"/>
    <col min="6" max="6" width="11.75" customWidth="1"/>
    <col min="8" max="8" width="12.125" customWidth="1"/>
    <col min="9" max="9" width="11.25" customWidth="1"/>
  </cols>
  <sheetData>
    <row r="1" ht="24" spans="1:11">
      <c r="A1" s="95" t="s">
        <v>1342</v>
      </c>
      <c r="B1" s="95"/>
      <c r="C1" s="95"/>
      <c r="D1" s="95"/>
      <c r="E1" s="95"/>
      <c r="F1" s="95"/>
      <c r="G1" s="95"/>
      <c r="H1" s="95"/>
      <c r="I1" s="95"/>
      <c r="J1" s="95"/>
      <c r="K1" s="132"/>
    </row>
    <row r="2" spans="1:11">
      <c r="A2" s="96"/>
      <c r="B2" s="96"/>
      <c r="C2" s="97"/>
      <c r="D2" s="97"/>
      <c r="E2" s="98"/>
      <c r="F2" s="97"/>
      <c r="G2" s="98"/>
      <c r="H2" s="97"/>
      <c r="I2" s="97"/>
      <c r="J2" s="98" t="s">
        <v>26</v>
      </c>
      <c r="K2" s="132"/>
    </row>
    <row r="3" spans="1:11">
      <c r="A3" s="99" t="s">
        <v>140</v>
      </c>
      <c r="B3" s="100">
        <v>2021</v>
      </c>
      <c r="C3" s="100" t="s">
        <v>29</v>
      </c>
      <c r="D3" s="101"/>
      <c r="E3" s="101"/>
      <c r="F3" s="101"/>
      <c r="G3" s="102"/>
      <c r="H3" s="99" t="s">
        <v>30</v>
      </c>
      <c r="I3" s="99"/>
      <c r="J3" s="99"/>
      <c r="K3" s="132"/>
    </row>
    <row r="4" spans="1:11">
      <c r="A4" s="99"/>
      <c r="B4" s="103" t="s">
        <v>31</v>
      </c>
      <c r="C4" s="103" t="s">
        <v>32</v>
      </c>
      <c r="D4" s="103" t="s">
        <v>33</v>
      </c>
      <c r="E4" s="104" t="s">
        <v>34</v>
      </c>
      <c r="F4" s="100" t="s">
        <v>35</v>
      </c>
      <c r="G4" s="101"/>
      <c r="H4" s="105" t="s">
        <v>36</v>
      </c>
      <c r="I4" s="99" t="s">
        <v>37</v>
      </c>
      <c r="J4" s="99"/>
      <c r="K4" s="132"/>
    </row>
    <row r="5" spans="1:11">
      <c r="A5" s="99"/>
      <c r="B5" s="106"/>
      <c r="C5" s="106"/>
      <c r="D5" s="106"/>
      <c r="E5" s="107"/>
      <c r="F5" s="99" t="s">
        <v>38</v>
      </c>
      <c r="G5" s="108" t="s">
        <v>39</v>
      </c>
      <c r="H5" s="105"/>
      <c r="I5" s="99" t="s">
        <v>38</v>
      </c>
      <c r="J5" s="108" t="s">
        <v>39</v>
      </c>
      <c r="K5" s="132"/>
    </row>
    <row r="6" spans="1:11">
      <c r="A6" s="109" t="s">
        <v>78</v>
      </c>
      <c r="B6" s="110">
        <f>SUM(B7:B11)</f>
        <v>37488</v>
      </c>
      <c r="C6" s="110">
        <f>SUM(C7:C11)</f>
        <v>7176</v>
      </c>
      <c r="D6" s="110">
        <f>SUM(D7:D11)</f>
        <v>28254</v>
      </c>
      <c r="E6" s="111"/>
      <c r="F6" s="112">
        <f>D6-B6</f>
        <v>-9234</v>
      </c>
      <c r="G6" s="113">
        <f>(D6/B6-1)*100</f>
        <v>-24.6318822023047</v>
      </c>
      <c r="H6" s="110">
        <f>SUM(H7:H11)</f>
        <v>24361</v>
      </c>
      <c r="I6" s="110">
        <f>H6-C6</f>
        <v>17185</v>
      </c>
      <c r="J6" s="111">
        <f>(H6/C6-1)*100</f>
        <v>239.478818283166</v>
      </c>
      <c r="K6" s="132"/>
    </row>
    <row r="7" spans="1:11">
      <c r="A7" s="114" t="s">
        <v>79</v>
      </c>
      <c r="B7" s="115">
        <v>6917</v>
      </c>
      <c r="C7" s="116"/>
      <c r="D7" s="115">
        <v>3886</v>
      </c>
      <c r="E7" s="117"/>
      <c r="F7" s="118"/>
      <c r="G7" s="119"/>
      <c r="H7" s="116"/>
      <c r="I7" s="116"/>
      <c r="J7" s="117"/>
      <c r="K7" s="132"/>
    </row>
    <row r="8" spans="1:11">
      <c r="A8" s="114" t="s">
        <v>1206</v>
      </c>
      <c r="B8" s="116"/>
      <c r="C8" s="116"/>
      <c r="D8" s="116"/>
      <c r="E8" s="117"/>
      <c r="F8" s="118"/>
      <c r="G8" s="119"/>
      <c r="H8" s="116"/>
      <c r="I8" s="116"/>
      <c r="J8" s="117"/>
      <c r="K8" s="132"/>
    </row>
    <row r="9" spans="1:11">
      <c r="A9" s="114" t="s">
        <v>131</v>
      </c>
      <c r="B9" s="115">
        <v>4117</v>
      </c>
      <c r="C9" s="116">
        <v>7176</v>
      </c>
      <c r="D9" s="115">
        <v>6729</v>
      </c>
      <c r="E9" s="117"/>
      <c r="F9" s="118"/>
      <c r="G9" s="119"/>
      <c r="H9" s="116">
        <v>24361</v>
      </c>
      <c r="I9" s="116"/>
      <c r="J9" s="117"/>
      <c r="K9" s="132"/>
    </row>
    <row r="10" spans="1:11">
      <c r="A10" s="114" t="s">
        <v>137</v>
      </c>
      <c r="B10" s="115">
        <v>26454</v>
      </c>
      <c r="C10" s="116"/>
      <c r="D10" s="115">
        <v>17639</v>
      </c>
      <c r="E10" s="117"/>
      <c r="F10" s="118"/>
      <c r="G10" s="119"/>
      <c r="H10" s="116"/>
      <c r="I10" s="116"/>
      <c r="J10" s="117"/>
      <c r="K10" s="132"/>
    </row>
    <row r="11" spans="1:11">
      <c r="A11" s="114" t="s">
        <v>132</v>
      </c>
      <c r="B11" s="116"/>
      <c r="C11" s="116"/>
      <c r="D11" s="116"/>
      <c r="E11" s="117"/>
      <c r="F11" s="118"/>
      <c r="G11" s="119"/>
      <c r="H11" s="116"/>
      <c r="I11" s="116"/>
      <c r="J11" s="117"/>
      <c r="K11" s="132"/>
    </row>
    <row r="12" spans="1:11">
      <c r="A12" s="120" t="s">
        <v>1105</v>
      </c>
      <c r="B12" s="121">
        <f>B13+B14+B15+B16+B17</f>
        <v>59841</v>
      </c>
      <c r="C12" s="121">
        <f>C13+C14+C15+C17</f>
        <v>13253</v>
      </c>
      <c r="D12" s="121">
        <f>D13+D14+D15+D16+D17</f>
        <v>30326</v>
      </c>
      <c r="E12" s="122">
        <f>D12/C12*100</f>
        <v>228.823662566966</v>
      </c>
      <c r="F12" s="123">
        <f>D12-B12</f>
        <v>-29515</v>
      </c>
      <c r="G12" s="124">
        <f>(D12/B12-1)*100</f>
        <v>-49.3223709496833</v>
      </c>
      <c r="H12" s="121">
        <f>H13+H14+H15+H17</f>
        <v>37027</v>
      </c>
      <c r="I12" s="123">
        <f>H12-C12</f>
        <v>23774</v>
      </c>
      <c r="J12" s="122">
        <f>(H12/C12-1)*100</f>
        <v>179.385799441636</v>
      </c>
      <c r="K12" s="132" t="s">
        <v>1207</v>
      </c>
    </row>
    <row r="13" ht="15" customHeight="1" spans="1:10">
      <c r="A13" s="125" t="s">
        <v>1106</v>
      </c>
      <c r="B13" s="126"/>
      <c r="C13" s="126"/>
      <c r="D13" s="126"/>
      <c r="E13" s="127"/>
      <c r="F13" s="128"/>
      <c r="G13" s="129"/>
      <c r="H13" s="126"/>
      <c r="I13" s="128"/>
      <c r="J13" s="133"/>
    </row>
    <row r="14" spans="1:10">
      <c r="A14" s="125" t="s">
        <v>1109</v>
      </c>
      <c r="B14" s="126"/>
      <c r="C14" s="126"/>
      <c r="D14" s="126"/>
      <c r="E14" s="127"/>
      <c r="F14" s="128"/>
      <c r="G14" s="129"/>
      <c r="H14" s="126"/>
      <c r="I14" s="128"/>
      <c r="J14" s="133"/>
    </row>
    <row r="15" ht="23.25" customHeight="1" spans="1:10">
      <c r="A15" s="125" t="s">
        <v>1112</v>
      </c>
      <c r="B15" s="130">
        <v>38050</v>
      </c>
      <c r="C15" s="131">
        <v>6077</v>
      </c>
      <c r="D15" s="130"/>
      <c r="E15" s="127"/>
      <c r="F15" s="128"/>
      <c r="G15" s="129"/>
      <c r="H15" s="131">
        <v>12666</v>
      </c>
      <c r="I15" s="128"/>
      <c r="J15" s="133"/>
    </row>
    <row r="16" spans="1:10">
      <c r="A16" s="125" t="s">
        <v>1339</v>
      </c>
      <c r="B16" s="130">
        <v>14615</v>
      </c>
      <c r="C16" s="131"/>
      <c r="D16" s="130">
        <v>5965</v>
      </c>
      <c r="E16" s="127"/>
      <c r="F16" s="128"/>
      <c r="G16" s="129"/>
      <c r="H16" s="131"/>
      <c r="I16" s="128"/>
      <c r="J16" s="133"/>
    </row>
    <row r="17" spans="1:10">
      <c r="A17" s="125" t="s">
        <v>1116</v>
      </c>
      <c r="B17" s="126">
        <v>7176</v>
      </c>
      <c r="C17" s="131">
        <v>7176</v>
      </c>
      <c r="D17" s="126">
        <v>24361</v>
      </c>
      <c r="E17" s="127"/>
      <c r="F17" s="128"/>
      <c r="G17" s="129"/>
      <c r="H17" s="131">
        <v>24361</v>
      </c>
      <c r="I17" s="128"/>
      <c r="J17" s="133"/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showZeros="0" zoomScaleSheetLayoutView="60" workbookViewId="0">
      <selection activeCell="D4" sqref="D4"/>
    </sheetView>
  </sheetViews>
  <sheetFormatPr defaultColWidth="9" defaultRowHeight="12" outlineLevelRow="3"/>
  <cols>
    <col min="1" max="1" width="26.75" style="84" customWidth="1"/>
    <col min="2" max="4" width="23" style="84" customWidth="1"/>
    <col min="5" max="5" width="23" style="85" customWidth="1"/>
    <col min="6" max="16384" width="9" style="84"/>
  </cols>
  <sheetData>
    <row r="1" ht="25.5" spans="1:5">
      <c r="A1" s="86" t="s">
        <v>1343</v>
      </c>
      <c r="B1" s="86"/>
      <c r="C1" s="86"/>
      <c r="D1" s="86"/>
      <c r="E1" s="86"/>
    </row>
    <row r="2" ht="14.25" spans="1:256">
      <c r="A2" s="87"/>
      <c r="B2" s="87"/>
      <c r="C2" s="87"/>
      <c r="D2" s="87"/>
      <c r="E2" s="88" t="s">
        <v>1181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86.25" customHeight="1" spans="1:256">
      <c r="A3" s="89" t="s">
        <v>1182</v>
      </c>
      <c r="B3" s="89" t="s">
        <v>1183</v>
      </c>
      <c r="C3" s="89" t="s">
        <v>1184</v>
      </c>
      <c r="D3" s="89" t="s">
        <v>1185</v>
      </c>
      <c r="E3" s="90" t="s">
        <v>1186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86.25" customHeight="1" spans="1:256">
      <c r="A4" s="92" t="s">
        <v>1344</v>
      </c>
      <c r="B4" s="93">
        <v>130167</v>
      </c>
      <c r="C4" s="93">
        <v>141841</v>
      </c>
      <c r="D4" s="93">
        <v>142700</v>
      </c>
      <c r="E4" s="94">
        <f>C4/D4*100</f>
        <v>99.3980378416258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</sheetData>
  <mergeCells count="1">
    <mergeCell ref="A1:E1"/>
  </mergeCells>
  <pageMargins left="0.71" right="0.71" top="0.75" bottom="0.75" header="0.31" footer="0.31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zoomScaleSheetLayoutView="60" workbookViewId="0">
      <selection activeCell="B16" sqref="B16:C17"/>
    </sheetView>
  </sheetViews>
  <sheetFormatPr defaultColWidth="9" defaultRowHeight="14.25" outlineLevelCol="4"/>
  <cols>
    <col min="1" max="1" width="43.875" customWidth="1"/>
    <col min="2" max="2" width="17.875" customWidth="1"/>
    <col min="3" max="3" width="14.625" customWidth="1"/>
    <col min="4" max="4" width="15.5" customWidth="1"/>
    <col min="5" max="5" width="11.625" customWidth="1"/>
  </cols>
  <sheetData>
    <row r="1" ht="30" customHeight="1" spans="1:5">
      <c r="A1" s="58" t="s">
        <v>1345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1346</v>
      </c>
    </row>
    <row r="3" spans="1:5">
      <c r="A3" s="61" t="s">
        <v>1347</v>
      </c>
      <c r="B3" s="62" t="s">
        <v>1348</v>
      </c>
      <c r="C3" s="63" t="s">
        <v>30</v>
      </c>
      <c r="D3" s="63"/>
      <c r="E3" s="63"/>
    </row>
    <row r="4" customHeight="1" spans="1:5">
      <c r="A4" s="61"/>
      <c r="B4" s="64"/>
      <c r="C4" s="65" t="s">
        <v>36</v>
      </c>
      <c r="D4" s="65" t="s">
        <v>37</v>
      </c>
      <c r="E4" s="65"/>
    </row>
    <row r="5" spans="1:5">
      <c r="A5" s="61"/>
      <c r="B5" s="66"/>
      <c r="C5" s="65"/>
      <c r="D5" s="67" t="s">
        <v>38</v>
      </c>
      <c r="E5" s="67" t="s">
        <v>39</v>
      </c>
    </row>
    <row r="6" spans="1:5">
      <c r="A6" s="77" t="s">
        <v>1349</v>
      </c>
      <c r="B6" s="69">
        <f>SUM(B7:B14)</f>
        <v>35528</v>
      </c>
      <c r="C6" s="69">
        <f>SUM(C7:C14)</f>
        <v>40474</v>
      </c>
      <c r="D6" s="69">
        <f>SUM(D7:D14)</f>
        <v>4946</v>
      </c>
      <c r="E6" s="70">
        <f>(C6/B6-1)*100</f>
        <v>13.9214140959243</v>
      </c>
    </row>
    <row r="7" spans="1:5">
      <c r="A7" s="71" t="s">
        <v>1350</v>
      </c>
      <c r="B7" s="72">
        <v>23038</v>
      </c>
      <c r="C7" s="72">
        <v>25869</v>
      </c>
      <c r="D7" s="72">
        <f>C7-B7</f>
        <v>2831</v>
      </c>
      <c r="E7" s="73">
        <f>(C7/B7-1)*100</f>
        <v>12.2883930896779</v>
      </c>
    </row>
    <row r="8" spans="1:5">
      <c r="A8" s="74" t="s">
        <v>1351</v>
      </c>
      <c r="B8" s="72">
        <v>12490</v>
      </c>
      <c r="C8" s="72">
        <v>14605</v>
      </c>
      <c r="D8" s="72">
        <f>C8-B8</f>
        <v>2115</v>
      </c>
      <c r="E8" s="73">
        <f>(C8/B8-1)*100</f>
        <v>16.93354683747</v>
      </c>
    </row>
    <row r="9" spans="1:5">
      <c r="A9" s="71"/>
      <c r="B9" s="72"/>
      <c r="C9" s="72"/>
      <c r="D9" s="72"/>
      <c r="E9" s="73"/>
    </row>
    <row r="10" ht="18.75" customHeight="1" spans="1:5">
      <c r="A10" s="74"/>
      <c r="B10" s="72"/>
      <c r="C10" s="72"/>
      <c r="D10" s="72"/>
      <c r="E10" s="73"/>
    </row>
    <row r="11" spans="1:5">
      <c r="A11" s="74"/>
      <c r="B11" s="72"/>
      <c r="C11" s="72"/>
      <c r="D11" s="72"/>
      <c r="E11" s="73"/>
    </row>
    <row r="12" spans="1:5">
      <c r="A12" s="71"/>
      <c r="B12" s="72"/>
      <c r="C12" s="72"/>
      <c r="D12" s="72"/>
      <c r="E12" s="73"/>
    </row>
    <row r="13" spans="1:5">
      <c r="A13" s="71"/>
      <c r="B13" s="72"/>
      <c r="C13" s="72"/>
      <c r="D13" s="72"/>
      <c r="E13" s="73"/>
    </row>
    <row r="14" spans="1:5">
      <c r="A14" s="74"/>
      <c r="B14" s="72"/>
      <c r="C14" s="72"/>
      <c r="D14" s="72"/>
      <c r="E14" s="73"/>
    </row>
    <row r="15" spans="1:5">
      <c r="A15" s="68" t="s">
        <v>1352</v>
      </c>
      <c r="B15" s="69">
        <f>SUM(B16:B23)</f>
        <v>33710</v>
      </c>
      <c r="C15" s="69">
        <f>SUM(C16:C23)</f>
        <v>36171</v>
      </c>
      <c r="D15" s="69">
        <f>SUM(D16:D23)</f>
        <v>2461</v>
      </c>
      <c r="E15" s="70">
        <f>(C15/B15-1)*100</f>
        <v>7.30050430139424</v>
      </c>
    </row>
    <row r="16" spans="1:5">
      <c r="A16" s="71" t="s">
        <v>1353</v>
      </c>
      <c r="B16" s="72">
        <v>24552</v>
      </c>
      <c r="C16" s="72">
        <v>25869</v>
      </c>
      <c r="D16" s="72">
        <f>C16-B16</f>
        <v>1317</v>
      </c>
      <c r="E16" s="73">
        <f>(C16/B16-1)*100</f>
        <v>5.36412512218964</v>
      </c>
    </row>
    <row r="17" spans="1:5">
      <c r="A17" s="74" t="s">
        <v>1354</v>
      </c>
      <c r="B17" s="72">
        <v>9158</v>
      </c>
      <c r="C17" s="72">
        <v>10302</v>
      </c>
      <c r="D17" s="72">
        <f>C17-B17</f>
        <v>1144</v>
      </c>
      <c r="E17" s="73">
        <f>(C17/B17-1)*100</f>
        <v>12.4918104389605</v>
      </c>
    </row>
    <row r="18" spans="1:5">
      <c r="A18" s="71"/>
      <c r="B18" s="72"/>
      <c r="C18" s="72"/>
      <c r="D18" s="72">
        <f t="shared" ref="D18:D25" si="0">C18-B18</f>
        <v>0</v>
      </c>
      <c r="E18" s="73"/>
    </row>
    <row r="19" spans="1:5">
      <c r="A19" s="74"/>
      <c r="B19" s="72"/>
      <c r="C19" s="72"/>
      <c r="D19" s="72">
        <f t="shared" si="0"/>
        <v>0</v>
      </c>
      <c r="E19" s="73"/>
    </row>
    <row r="20" spans="1:5">
      <c r="A20" s="74"/>
      <c r="B20" s="72"/>
      <c r="C20" s="72"/>
      <c r="D20" s="72">
        <f t="shared" si="0"/>
        <v>0</v>
      </c>
      <c r="E20" s="73"/>
    </row>
    <row r="21" spans="1:5">
      <c r="A21" s="71"/>
      <c r="B21" s="72"/>
      <c r="C21" s="72"/>
      <c r="D21" s="72">
        <f t="shared" si="0"/>
        <v>0</v>
      </c>
      <c r="E21" s="73"/>
    </row>
    <row r="22" spans="1:5">
      <c r="A22" s="71"/>
      <c r="B22" s="72"/>
      <c r="C22" s="72"/>
      <c r="D22" s="72">
        <f t="shared" si="0"/>
        <v>0</v>
      </c>
      <c r="E22" s="73"/>
    </row>
    <row r="23" spans="1:5">
      <c r="A23" s="74"/>
      <c r="B23" s="72"/>
      <c r="C23" s="72"/>
      <c r="D23" s="72">
        <f t="shared" si="0"/>
        <v>0</v>
      </c>
      <c r="E23" s="73"/>
    </row>
    <row r="24" spans="1:5">
      <c r="A24" s="77" t="s">
        <v>1355</v>
      </c>
      <c r="B24" s="69">
        <f>B6-B15</f>
        <v>1818</v>
      </c>
      <c r="C24" s="69">
        <f>C6-C15</f>
        <v>4303</v>
      </c>
      <c r="D24" s="69">
        <f t="shared" si="0"/>
        <v>2485</v>
      </c>
      <c r="E24" s="70">
        <f>(C24/B24-1)*100</f>
        <v>136.688668866887</v>
      </c>
    </row>
    <row r="25" spans="1:5">
      <c r="A25" s="77" t="s">
        <v>1356</v>
      </c>
      <c r="B25" s="82">
        <f>30631+B24</f>
        <v>32449</v>
      </c>
      <c r="C25" s="83">
        <f>B25+C6-C15</f>
        <v>36752</v>
      </c>
      <c r="D25" s="69">
        <f t="shared" si="0"/>
        <v>4303</v>
      </c>
      <c r="E25" s="70">
        <f>(C25/B25-1)*100</f>
        <v>13.2608092699313</v>
      </c>
    </row>
    <row r="26" spans="1:5">
      <c r="A26" s="81"/>
      <c r="B26" s="81"/>
      <c r="C26" s="81"/>
      <c r="D26" s="81"/>
      <c r="E26" s="81"/>
    </row>
  </sheetData>
  <mergeCells count="7">
    <mergeCell ref="A1:E1"/>
    <mergeCell ref="C3:E3"/>
    <mergeCell ref="D4:E4"/>
    <mergeCell ref="A26:E26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zoomScaleSheetLayoutView="60" workbookViewId="0">
      <selection activeCell="B7" sqref="B7:C8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customWidth="1"/>
  </cols>
  <sheetData>
    <row r="1" ht="30" customHeight="1" spans="1:5">
      <c r="A1" s="58" t="s">
        <v>1357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1346</v>
      </c>
    </row>
    <row r="3" spans="1:5">
      <c r="A3" s="61" t="s">
        <v>1347</v>
      </c>
      <c r="B3" s="62" t="s">
        <v>1348</v>
      </c>
      <c r="C3" s="63" t="s">
        <v>30</v>
      </c>
      <c r="D3" s="63"/>
      <c r="E3" s="63"/>
    </row>
    <row r="4" customHeight="1" spans="1:5">
      <c r="A4" s="61"/>
      <c r="B4" s="64"/>
      <c r="C4" s="65" t="s">
        <v>36</v>
      </c>
      <c r="D4" s="65" t="s">
        <v>37</v>
      </c>
      <c r="E4" s="65"/>
    </row>
    <row r="5" spans="1:5">
      <c r="A5" s="61"/>
      <c r="B5" s="66"/>
      <c r="C5" s="65"/>
      <c r="D5" s="67" t="s">
        <v>38</v>
      </c>
      <c r="E5" s="67" t="s">
        <v>39</v>
      </c>
    </row>
    <row r="6" spans="1:5">
      <c r="A6" s="77" t="s">
        <v>1349</v>
      </c>
      <c r="B6" s="69">
        <f>SUM(B7:B14)</f>
        <v>35528</v>
      </c>
      <c r="C6" s="69">
        <f>SUM(C7:C14)</f>
        <v>40474</v>
      </c>
      <c r="D6" s="69">
        <f>SUM(D7:D14)</f>
        <v>4946</v>
      </c>
      <c r="E6" s="70">
        <f>(C6/B6-1)*100</f>
        <v>13.9214140959243</v>
      </c>
    </row>
    <row r="7" spans="1:5">
      <c r="A7" s="71" t="s">
        <v>1350</v>
      </c>
      <c r="B7" s="72">
        <v>23038</v>
      </c>
      <c r="C7" s="72">
        <v>25869</v>
      </c>
      <c r="D7" s="72">
        <f>C7-B7</f>
        <v>2831</v>
      </c>
      <c r="E7" s="73">
        <f>(C7/B7-1)*100</f>
        <v>12.2883930896779</v>
      </c>
    </row>
    <row r="8" spans="1:5">
      <c r="A8" s="74" t="s">
        <v>1351</v>
      </c>
      <c r="B8" s="72">
        <v>12490</v>
      </c>
      <c r="C8" s="72">
        <v>14605</v>
      </c>
      <c r="D8" s="72">
        <f>C8-B8</f>
        <v>2115</v>
      </c>
      <c r="E8" s="73">
        <f>(C8/B8-1)*100</f>
        <v>16.93354683747</v>
      </c>
    </row>
    <row r="9" spans="1:5">
      <c r="A9" s="71"/>
      <c r="B9" s="75"/>
      <c r="C9" s="75"/>
      <c r="D9" s="75"/>
      <c r="E9" s="76"/>
    </row>
    <row r="10" ht="18.75" customHeight="1" spans="1:5">
      <c r="A10" s="74"/>
      <c r="B10" s="75"/>
      <c r="C10" s="75"/>
      <c r="D10" s="75"/>
      <c r="E10" s="76"/>
    </row>
    <row r="11" spans="1:5">
      <c r="A11" s="74"/>
      <c r="B11" s="75"/>
      <c r="C11" s="75"/>
      <c r="D11" s="75"/>
      <c r="E11" s="76"/>
    </row>
    <row r="12" spans="1:5">
      <c r="A12" s="71"/>
      <c r="B12" s="75"/>
      <c r="C12" s="75"/>
      <c r="D12" s="75"/>
      <c r="E12" s="76"/>
    </row>
    <row r="13" spans="1:5">
      <c r="A13" s="71"/>
      <c r="B13" s="75"/>
      <c r="C13" s="75"/>
      <c r="D13" s="75"/>
      <c r="E13" s="76"/>
    </row>
    <row r="14" spans="1:5">
      <c r="A14" s="74"/>
      <c r="B14" s="75"/>
      <c r="C14" s="75"/>
      <c r="D14" s="75"/>
      <c r="E14" s="76"/>
    </row>
    <row r="15" hidden="1" spans="1:5">
      <c r="A15" s="68" t="s">
        <v>1352</v>
      </c>
      <c r="B15" s="78">
        <f>SUM(B16:B23)</f>
        <v>5358</v>
      </c>
      <c r="C15" s="78">
        <f>SUM(C16:C23)</f>
        <v>19646</v>
      </c>
      <c r="D15" s="78">
        <f>SUM(D16:D23)</f>
        <v>14288</v>
      </c>
      <c r="E15" s="79">
        <f>(C15/B15-1)*100</f>
        <v>266.666666666667</v>
      </c>
    </row>
    <row r="16" hidden="1" spans="1:5">
      <c r="A16" s="71" t="s">
        <v>1353</v>
      </c>
      <c r="B16" s="75"/>
      <c r="C16" s="75">
        <v>14353</v>
      </c>
      <c r="D16" s="75">
        <f>C16-B16</f>
        <v>14353</v>
      </c>
      <c r="E16" s="76"/>
    </row>
    <row r="17" hidden="1" spans="1:5">
      <c r="A17" s="74" t="s">
        <v>1354</v>
      </c>
      <c r="B17" s="75">
        <v>5358</v>
      </c>
      <c r="C17" s="75">
        <v>5293</v>
      </c>
      <c r="D17" s="75">
        <f>C17-B17</f>
        <v>-65</v>
      </c>
      <c r="E17" s="76">
        <f>(C17/B17-1)*100</f>
        <v>-1.21313923105636</v>
      </c>
    </row>
    <row r="18" hidden="1" spans="1:5">
      <c r="A18" s="71"/>
      <c r="B18" s="75"/>
      <c r="C18" s="75"/>
      <c r="D18" s="75">
        <f t="shared" ref="D18:D25" si="0">C18-B18</f>
        <v>0</v>
      </c>
      <c r="E18" s="76"/>
    </row>
    <row r="19" hidden="1" spans="1:5">
      <c r="A19" s="74"/>
      <c r="B19" s="75"/>
      <c r="C19" s="75"/>
      <c r="D19" s="75">
        <f t="shared" si="0"/>
        <v>0</v>
      </c>
      <c r="E19" s="76"/>
    </row>
    <row r="20" hidden="1" spans="1:5">
      <c r="A20" s="74"/>
      <c r="B20" s="75"/>
      <c r="C20" s="75"/>
      <c r="D20" s="75">
        <f t="shared" si="0"/>
        <v>0</v>
      </c>
      <c r="E20" s="76"/>
    </row>
    <row r="21" hidden="1" spans="1:5">
      <c r="A21" s="71"/>
      <c r="B21" s="75"/>
      <c r="C21" s="75"/>
      <c r="D21" s="75">
        <f t="shared" si="0"/>
        <v>0</v>
      </c>
      <c r="E21" s="76"/>
    </row>
    <row r="22" hidden="1" spans="1:5">
      <c r="A22" s="71"/>
      <c r="B22" s="75"/>
      <c r="C22" s="75"/>
      <c r="D22" s="75">
        <f t="shared" si="0"/>
        <v>0</v>
      </c>
      <c r="E22" s="76"/>
    </row>
    <row r="23" hidden="1" spans="1:5">
      <c r="A23" s="74"/>
      <c r="B23" s="75"/>
      <c r="C23" s="75"/>
      <c r="D23" s="75">
        <f t="shared" si="0"/>
        <v>0</v>
      </c>
      <c r="E23" s="76"/>
    </row>
    <row r="24" hidden="1" spans="1:5">
      <c r="A24" s="77" t="s">
        <v>1355</v>
      </c>
      <c r="B24" s="78">
        <f>B6-B15</f>
        <v>30170</v>
      </c>
      <c r="C24" s="78">
        <f>C6-C15</f>
        <v>20828</v>
      </c>
      <c r="D24" s="78">
        <f t="shared" si="0"/>
        <v>-9342</v>
      </c>
      <c r="E24" s="79">
        <f>(C24/B24-1)*100</f>
        <v>-30.9645343056016</v>
      </c>
    </row>
    <row r="25" hidden="1" spans="1:5">
      <c r="A25" s="77" t="s">
        <v>1356</v>
      </c>
      <c r="B25" s="80">
        <v>8566</v>
      </c>
      <c r="C25" s="80">
        <v>10134</v>
      </c>
      <c r="D25" s="78">
        <f t="shared" si="0"/>
        <v>1568</v>
      </c>
      <c r="E25" s="79">
        <f>(C25/B25-1)*100</f>
        <v>18.3049264534205</v>
      </c>
    </row>
    <row r="26" spans="1:5">
      <c r="A26" s="81"/>
      <c r="B26" s="81"/>
      <c r="C26" s="81"/>
      <c r="D26" s="81"/>
      <c r="E26" s="81"/>
    </row>
  </sheetData>
  <mergeCells count="7">
    <mergeCell ref="A1:E1"/>
    <mergeCell ref="C3:E3"/>
    <mergeCell ref="D4:E4"/>
    <mergeCell ref="A26:E26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zoomScaleSheetLayoutView="60" workbookViewId="0">
      <selection activeCell="B7" sqref="B7:C8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customWidth="1"/>
  </cols>
  <sheetData>
    <row r="1" ht="30" customHeight="1" spans="1:5">
      <c r="A1" s="58" t="s">
        <v>1358</v>
      </c>
      <c r="B1" s="58"/>
      <c r="C1" s="58"/>
      <c r="D1" s="58"/>
      <c r="E1" s="58"/>
    </row>
    <row r="2" spans="1:5">
      <c r="A2" s="59"/>
      <c r="B2" s="59"/>
      <c r="C2" s="59"/>
      <c r="D2" s="59"/>
      <c r="E2" s="60" t="s">
        <v>1346</v>
      </c>
    </row>
    <row r="3" spans="1:5">
      <c r="A3" s="61" t="s">
        <v>1347</v>
      </c>
      <c r="B3" s="62" t="s">
        <v>1348</v>
      </c>
      <c r="C3" s="63" t="s">
        <v>30</v>
      </c>
      <c r="D3" s="63"/>
      <c r="E3" s="63"/>
    </row>
    <row r="4" customHeight="1" spans="1:5">
      <c r="A4" s="61"/>
      <c r="B4" s="64"/>
      <c r="C4" s="65" t="s">
        <v>36</v>
      </c>
      <c r="D4" s="65" t="s">
        <v>37</v>
      </c>
      <c r="E4" s="65"/>
    </row>
    <row r="5" spans="1:5">
      <c r="A5" s="61"/>
      <c r="B5" s="66"/>
      <c r="C5" s="65"/>
      <c r="D5" s="67" t="s">
        <v>38</v>
      </c>
      <c r="E5" s="67" t="s">
        <v>39</v>
      </c>
    </row>
    <row r="6" spans="1:5">
      <c r="A6" s="68" t="s">
        <v>1352</v>
      </c>
      <c r="B6" s="69">
        <f>SUM(B7:B14)</f>
        <v>33710</v>
      </c>
      <c r="C6" s="69">
        <f>SUM(C7:C14)</f>
        <v>36171</v>
      </c>
      <c r="D6" s="69">
        <f>SUM(D7:D14)</f>
        <v>2461</v>
      </c>
      <c r="E6" s="70">
        <f>(C6/B6-1)*100</f>
        <v>7.30050430139424</v>
      </c>
    </row>
    <row r="7" spans="1:5">
      <c r="A7" s="71" t="s">
        <v>1353</v>
      </c>
      <c r="B7" s="72">
        <v>24552</v>
      </c>
      <c r="C7" s="72">
        <v>25869</v>
      </c>
      <c r="D7" s="72">
        <f>C7-B7</f>
        <v>1317</v>
      </c>
      <c r="E7" s="73">
        <f>(C7/B7-1)*100</f>
        <v>5.36412512218964</v>
      </c>
    </row>
    <row r="8" spans="1:5">
      <c r="A8" s="74" t="s">
        <v>1354</v>
      </c>
      <c r="B8" s="72">
        <v>9158</v>
      </c>
      <c r="C8" s="72">
        <v>10302</v>
      </c>
      <c r="D8" s="72">
        <f>C8-B8</f>
        <v>1144</v>
      </c>
      <c r="E8" s="73">
        <f>(C8/B8-1)*100</f>
        <v>12.4918104389605</v>
      </c>
    </row>
    <row r="9" spans="1:5">
      <c r="A9" s="71"/>
      <c r="B9" s="75"/>
      <c r="C9" s="75"/>
      <c r="D9" s="75">
        <v>0</v>
      </c>
      <c r="E9" s="76"/>
    </row>
    <row r="10" spans="1:5">
      <c r="A10" s="74"/>
      <c r="B10" s="75"/>
      <c r="C10" s="75"/>
      <c r="D10" s="75">
        <v>0</v>
      </c>
      <c r="E10" s="76"/>
    </row>
    <row r="11" spans="1:5">
      <c r="A11" s="74"/>
      <c r="B11" s="75"/>
      <c r="C11" s="75"/>
      <c r="D11" s="75">
        <v>0</v>
      </c>
      <c r="E11" s="76"/>
    </row>
    <row r="12" spans="1:5">
      <c r="A12" s="71"/>
      <c r="B12" s="75"/>
      <c r="C12" s="75"/>
      <c r="D12" s="75">
        <v>0</v>
      </c>
      <c r="E12" s="76"/>
    </row>
    <row r="13" spans="1:5">
      <c r="A13" s="71"/>
      <c r="B13" s="75"/>
      <c r="C13" s="75"/>
      <c r="D13" s="75">
        <v>0</v>
      </c>
      <c r="E13" s="76"/>
    </row>
    <row r="14" spans="1:5">
      <c r="A14" s="74"/>
      <c r="B14" s="75"/>
      <c r="C14" s="75"/>
      <c r="D14" s="75">
        <v>0</v>
      </c>
      <c r="E14" s="76"/>
    </row>
    <row r="15" hidden="1" spans="1:5">
      <c r="A15" s="77" t="s">
        <v>1355</v>
      </c>
      <c r="B15" s="78">
        <v>1713</v>
      </c>
      <c r="C15" s="78">
        <v>1568</v>
      </c>
      <c r="D15" s="78">
        <v>-145</v>
      </c>
      <c r="E15" s="79">
        <v>-8.46468184471687</v>
      </c>
    </row>
    <row r="16" hidden="1" spans="1:5">
      <c r="A16" s="77" t="s">
        <v>1356</v>
      </c>
      <c r="B16" s="80">
        <v>8566</v>
      </c>
      <c r="C16" s="80">
        <v>10134</v>
      </c>
      <c r="D16" s="78">
        <v>1568</v>
      </c>
      <c r="E16" s="79">
        <v>18.3049264534205</v>
      </c>
    </row>
    <row r="17" spans="1:5">
      <c r="A17" s="81"/>
      <c r="B17" s="81"/>
      <c r="C17" s="81"/>
      <c r="D17" s="81"/>
      <c r="E17" s="81"/>
    </row>
  </sheetData>
  <mergeCells count="7">
    <mergeCell ref="A1:E1"/>
    <mergeCell ref="C3:E3"/>
    <mergeCell ref="D4:E4"/>
    <mergeCell ref="A17:E17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Zeros="0" zoomScaleSheetLayoutView="60" workbookViewId="0">
      <selection activeCell="N12" sqref="N12"/>
    </sheetView>
  </sheetViews>
  <sheetFormatPr defaultColWidth="9" defaultRowHeight="14.25"/>
  <cols>
    <col min="1" max="1" width="47.25" customWidth="1"/>
    <col min="2" max="2" width="11.5" customWidth="1"/>
    <col min="3" max="3" width="12.875" customWidth="1"/>
    <col min="4" max="4" width="12.25" customWidth="1"/>
    <col min="5" max="5" width="13" customWidth="1"/>
  </cols>
  <sheetData>
    <row r="1" ht="30" customHeight="1" spans="1:10">
      <c r="A1" s="32" t="s">
        <v>1359</v>
      </c>
      <c r="B1" s="32"/>
      <c r="C1" s="32"/>
      <c r="D1" s="32"/>
      <c r="E1" s="32"/>
      <c r="F1" s="33"/>
      <c r="G1" s="33"/>
      <c r="H1" s="33"/>
      <c r="I1" s="33"/>
      <c r="J1" s="33"/>
    </row>
    <row r="2" spans="1:10">
      <c r="A2" s="34" t="s">
        <v>1346</v>
      </c>
      <c r="B2" s="34"/>
      <c r="C2" s="35"/>
      <c r="D2" s="35"/>
      <c r="E2" s="35"/>
      <c r="F2" s="33"/>
      <c r="G2" s="33"/>
      <c r="H2" s="33"/>
      <c r="I2" s="33"/>
      <c r="J2" s="57"/>
    </row>
    <row r="3" customHeight="1" spans="1:10">
      <c r="A3" s="36" t="s">
        <v>1347</v>
      </c>
      <c r="B3" s="37" t="s">
        <v>1360</v>
      </c>
      <c r="C3" s="36" t="s">
        <v>30</v>
      </c>
      <c r="D3" s="36"/>
      <c r="E3" s="36"/>
      <c r="F3" s="33"/>
      <c r="G3" s="33"/>
      <c r="H3" s="33"/>
      <c r="I3" s="33"/>
      <c r="J3" s="33"/>
    </row>
    <row r="4" customHeight="1" spans="1:10">
      <c r="A4" s="36"/>
      <c r="B4" s="38"/>
      <c r="C4" s="39" t="s">
        <v>36</v>
      </c>
      <c r="D4" s="39" t="s">
        <v>37</v>
      </c>
      <c r="E4" s="39"/>
      <c r="F4" s="33"/>
      <c r="G4" s="33"/>
      <c r="H4" s="33"/>
      <c r="I4" s="33"/>
      <c r="J4" s="33"/>
    </row>
    <row r="5" spans="1:10">
      <c r="A5" s="36"/>
      <c r="B5" s="40"/>
      <c r="C5" s="39"/>
      <c r="D5" s="41" t="s">
        <v>38</v>
      </c>
      <c r="E5" s="41" t="s">
        <v>39</v>
      </c>
      <c r="F5" s="33"/>
      <c r="G5" s="33"/>
      <c r="H5" s="33"/>
      <c r="I5" s="33"/>
      <c r="J5" s="33"/>
    </row>
    <row r="6" ht="20.1" customHeight="1" spans="1:10">
      <c r="A6" s="42" t="s">
        <v>1361</v>
      </c>
      <c r="B6" s="43">
        <f>SUM(B7:B8)</f>
        <v>111</v>
      </c>
      <c r="C6" s="44">
        <f>SUM(C7:C8)</f>
        <v>71</v>
      </c>
      <c r="D6" s="44">
        <f>C6-B6</f>
        <v>-40</v>
      </c>
      <c r="E6" s="45">
        <f>(C6/B6-1)*100</f>
        <v>-36.036036036036</v>
      </c>
      <c r="F6" s="33"/>
      <c r="G6" s="33"/>
      <c r="H6" s="33"/>
      <c r="I6" s="57"/>
      <c r="J6" s="33"/>
    </row>
    <row r="7" ht="20.1" customHeight="1" spans="1:10">
      <c r="A7" s="42" t="s">
        <v>1362</v>
      </c>
      <c r="B7" s="43"/>
      <c r="C7" s="44"/>
      <c r="D7" s="44">
        <f t="shared" ref="D7:D21" si="0">C7-B7</f>
        <v>0</v>
      </c>
      <c r="E7" s="45"/>
      <c r="F7" s="46"/>
      <c r="G7" s="46"/>
      <c r="H7" s="46"/>
      <c r="I7" s="46"/>
      <c r="J7" s="46"/>
    </row>
    <row r="8" ht="20.1" customHeight="1" spans="1:10">
      <c r="A8" s="42" t="s">
        <v>1363</v>
      </c>
      <c r="B8" s="43">
        <v>111</v>
      </c>
      <c r="C8" s="44">
        <v>71</v>
      </c>
      <c r="D8" s="44">
        <f t="shared" si="0"/>
        <v>-40</v>
      </c>
      <c r="E8" s="45">
        <f>(C8/B8-1)*100</f>
        <v>-36.036036036036</v>
      </c>
      <c r="F8" s="46"/>
      <c r="G8" s="46"/>
      <c r="H8" s="46"/>
      <c r="I8" s="46"/>
      <c r="J8" s="46"/>
    </row>
    <row r="9" ht="20.1" customHeight="1" spans="1:10">
      <c r="A9" s="42" t="s">
        <v>1364</v>
      </c>
      <c r="B9" s="43">
        <f>SUM(B10:B12)</f>
        <v>0</v>
      </c>
      <c r="C9" s="44">
        <f>SUM(C10:C12)</f>
        <v>0</v>
      </c>
      <c r="D9" s="44">
        <f t="shared" si="0"/>
        <v>0</v>
      </c>
      <c r="E9" s="45"/>
      <c r="F9" s="33"/>
      <c r="G9" s="33"/>
      <c r="H9" s="33"/>
      <c r="I9" s="33"/>
      <c r="J9" s="33"/>
    </row>
    <row r="10" ht="20.1" customHeight="1" spans="1:10">
      <c r="A10" s="42" t="s">
        <v>1365</v>
      </c>
      <c r="B10" s="43"/>
      <c r="C10" s="44"/>
      <c r="D10" s="44">
        <f t="shared" si="0"/>
        <v>0</v>
      </c>
      <c r="E10" s="45"/>
      <c r="F10" s="33"/>
      <c r="G10" s="33"/>
      <c r="H10" s="33"/>
      <c r="I10" s="33"/>
      <c r="J10" s="33"/>
    </row>
    <row r="11" ht="20.1" customHeight="1" spans="1:10">
      <c r="A11" s="42" t="s">
        <v>1366</v>
      </c>
      <c r="B11" s="43"/>
      <c r="C11" s="44"/>
      <c r="D11" s="44">
        <f t="shared" si="0"/>
        <v>0</v>
      </c>
      <c r="E11" s="45"/>
      <c r="F11" s="33"/>
      <c r="G11" s="33"/>
      <c r="H11" s="33"/>
      <c r="I11" s="33"/>
      <c r="J11" s="33"/>
    </row>
    <row r="12" ht="20.1" customHeight="1" spans="1:10">
      <c r="A12" s="42" t="s">
        <v>1367</v>
      </c>
      <c r="B12" s="43"/>
      <c r="C12" s="44"/>
      <c r="D12" s="44"/>
      <c r="E12" s="45"/>
      <c r="F12" s="33"/>
      <c r="G12" s="33"/>
      <c r="H12" s="33"/>
      <c r="I12" s="33"/>
      <c r="J12" s="33"/>
    </row>
    <row r="13" ht="20.1" customHeight="1" spans="1:10">
      <c r="A13" s="42" t="s">
        <v>1368</v>
      </c>
      <c r="B13" s="43">
        <f>B15</f>
        <v>0</v>
      </c>
      <c r="C13" s="47"/>
      <c r="D13" s="44">
        <f t="shared" si="0"/>
        <v>0</v>
      </c>
      <c r="E13" s="48"/>
      <c r="F13" s="33"/>
      <c r="G13" s="33"/>
      <c r="H13" s="33"/>
      <c r="I13" s="33"/>
      <c r="J13" s="33"/>
    </row>
    <row r="14" ht="20.1" customHeight="1" spans="1:10">
      <c r="A14" s="42" t="s">
        <v>1369</v>
      </c>
      <c r="B14" s="43"/>
      <c r="C14" s="44"/>
      <c r="D14" s="44"/>
      <c r="E14" s="45"/>
      <c r="F14" s="33"/>
      <c r="G14" s="33"/>
      <c r="H14" s="33"/>
      <c r="I14" s="33"/>
      <c r="J14" s="33"/>
    </row>
    <row r="15" ht="20.1" customHeight="1" spans="1:10">
      <c r="A15" s="42" t="s">
        <v>1370</v>
      </c>
      <c r="B15" s="43"/>
      <c r="C15" s="44"/>
      <c r="D15" s="44">
        <f t="shared" si="0"/>
        <v>0</v>
      </c>
      <c r="E15" s="45"/>
      <c r="F15" s="33"/>
      <c r="G15" s="33"/>
      <c r="H15" s="33"/>
      <c r="I15" s="33"/>
      <c r="J15" s="33"/>
    </row>
    <row r="16" ht="20.1" customHeight="1" spans="1:10">
      <c r="A16" s="42" t="s">
        <v>1371</v>
      </c>
      <c r="B16" s="43"/>
      <c r="C16" s="44"/>
      <c r="D16" s="44">
        <f t="shared" si="0"/>
        <v>0</v>
      </c>
      <c r="E16" s="45"/>
      <c r="F16" s="33"/>
      <c r="G16" s="33"/>
      <c r="H16" s="33"/>
      <c r="I16" s="33"/>
      <c r="J16" s="33"/>
    </row>
    <row r="17" ht="20.1" customHeight="1" spans="1:10">
      <c r="A17" s="42" t="s">
        <v>1372</v>
      </c>
      <c r="B17" s="43"/>
      <c r="C17" s="44"/>
      <c r="D17" s="44">
        <f t="shared" si="0"/>
        <v>0</v>
      </c>
      <c r="E17" s="45"/>
      <c r="F17" s="33"/>
      <c r="G17" s="33"/>
      <c r="H17" s="33"/>
      <c r="I17" s="33"/>
      <c r="J17" s="33"/>
    </row>
    <row r="18" ht="20.1" customHeight="1" spans="1:10">
      <c r="A18" s="49" t="s">
        <v>1373</v>
      </c>
      <c r="B18" s="50">
        <f>B6+B9+B13+B16+B17</f>
        <v>111</v>
      </c>
      <c r="C18" s="51">
        <f>C6+C9+C13+C16+C17</f>
        <v>71</v>
      </c>
      <c r="D18" s="51">
        <f t="shared" si="0"/>
        <v>-40</v>
      </c>
      <c r="E18" s="52">
        <f>(C18/B18-1)*100</f>
        <v>-36.036036036036</v>
      </c>
      <c r="F18" s="53"/>
      <c r="G18" s="53"/>
      <c r="H18" s="53"/>
      <c r="I18" s="53"/>
      <c r="J18" s="53"/>
    </row>
    <row r="19" ht="20.1" customHeight="1" spans="1:10">
      <c r="A19" s="42" t="s">
        <v>1374</v>
      </c>
      <c r="B19" s="43">
        <v>12</v>
      </c>
      <c r="C19" s="44">
        <v>12</v>
      </c>
      <c r="D19" s="47">
        <f t="shared" si="0"/>
        <v>0</v>
      </c>
      <c r="E19" s="45">
        <f>(C19/B19-1)*100</f>
        <v>0</v>
      </c>
      <c r="F19" s="33"/>
      <c r="G19" s="33"/>
      <c r="H19" s="33"/>
      <c r="I19" s="33"/>
      <c r="J19" s="33"/>
    </row>
    <row r="20" ht="20.1" customHeight="1" spans="1:10">
      <c r="A20" s="42" t="s">
        <v>1375</v>
      </c>
      <c r="B20" s="43">
        <v>28</v>
      </c>
      <c r="C20" s="44">
        <v>38</v>
      </c>
      <c r="D20" s="47">
        <f t="shared" si="0"/>
        <v>10</v>
      </c>
      <c r="E20" s="45">
        <f>(C20/B20-1)*100</f>
        <v>35.7142857142857</v>
      </c>
      <c r="F20" s="33"/>
      <c r="G20" s="33"/>
      <c r="H20" s="33"/>
      <c r="I20" s="33"/>
      <c r="J20" s="33"/>
    </row>
    <row r="21" ht="20.1" customHeight="1" spans="1:10">
      <c r="A21" s="49" t="s">
        <v>138</v>
      </c>
      <c r="B21" s="50">
        <f>B18+B19+B20</f>
        <v>151</v>
      </c>
      <c r="C21" s="50">
        <f>C18+C19+C20</f>
        <v>121</v>
      </c>
      <c r="D21" s="51">
        <f t="shared" si="0"/>
        <v>-30</v>
      </c>
      <c r="E21" s="52">
        <f>(C21/B21-1)*100</f>
        <v>-19.8675496688742</v>
      </c>
      <c r="F21" s="53"/>
      <c r="G21" s="53"/>
      <c r="H21" s="53"/>
      <c r="I21" s="53"/>
      <c r="J21" s="53"/>
    </row>
    <row r="22" spans="1:10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>
      <c r="A23" s="55"/>
      <c r="B23" s="56"/>
      <c r="C23" s="56"/>
      <c r="D23" s="56"/>
      <c r="E23" s="55"/>
      <c r="F23" s="55"/>
      <c r="G23" s="55"/>
      <c r="H23" s="55"/>
      <c r="I23" s="55"/>
      <c r="J23" s="55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SheetLayoutView="60" workbookViewId="0">
      <selection activeCell="C22" sqref="C22"/>
    </sheetView>
  </sheetViews>
  <sheetFormatPr defaultColWidth="9" defaultRowHeight="14.25" outlineLevelCol="4"/>
  <cols>
    <col min="1" max="1" width="44.375" customWidth="1"/>
    <col min="2" max="2" width="11" customWidth="1"/>
    <col min="3" max="3" width="11.75" customWidth="1"/>
    <col min="4" max="4" width="12.75" customWidth="1"/>
    <col min="5" max="5" width="20.25" customWidth="1"/>
  </cols>
  <sheetData>
    <row r="1" ht="28.5" spans="1:5">
      <c r="A1" s="1" t="s">
        <v>1376</v>
      </c>
      <c r="B1" s="1"/>
      <c r="C1" s="1"/>
      <c r="D1" s="1"/>
      <c r="E1" s="1"/>
    </row>
    <row r="2" spans="1:5">
      <c r="A2" s="2" t="s">
        <v>1346</v>
      </c>
      <c r="B2" s="2"/>
      <c r="C2" s="2"/>
      <c r="D2" s="2"/>
      <c r="E2" s="2"/>
    </row>
    <row r="3" customHeight="1" spans="1:5">
      <c r="A3" s="3" t="s">
        <v>1347</v>
      </c>
      <c r="B3" s="4" t="s">
        <v>1348</v>
      </c>
      <c r="C3" s="5" t="s">
        <v>30</v>
      </c>
      <c r="D3" s="6"/>
      <c r="E3" s="7"/>
    </row>
    <row r="4" customHeight="1" spans="1:5">
      <c r="A4" s="3"/>
      <c r="B4" s="8"/>
      <c r="C4" s="9" t="s">
        <v>36</v>
      </c>
      <c r="D4" s="10" t="s">
        <v>37</v>
      </c>
      <c r="E4" s="11"/>
    </row>
    <row r="5" spans="1:5">
      <c r="A5" s="3"/>
      <c r="B5" s="12"/>
      <c r="C5" s="13"/>
      <c r="D5" s="14" t="s">
        <v>38</v>
      </c>
      <c r="E5" s="15" t="s">
        <v>39</v>
      </c>
    </row>
    <row r="6" ht="20.1" customHeight="1" spans="1:5">
      <c r="A6" s="16" t="s">
        <v>1377</v>
      </c>
      <c r="B6" s="17"/>
      <c r="C6" s="17"/>
      <c r="D6" s="17"/>
      <c r="E6" s="18"/>
    </row>
    <row r="7" ht="20.1" customHeight="1" spans="1:5">
      <c r="A7" s="19" t="s">
        <v>1378</v>
      </c>
      <c r="B7" s="17">
        <f>B8+B13+B17+B18</f>
        <v>2</v>
      </c>
      <c r="C7" s="20">
        <f>C8+C13+C17+C18</f>
        <v>0</v>
      </c>
      <c r="D7" s="20">
        <f>C7-B7</f>
        <v>-2</v>
      </c>
      <c r="E7" s="21">
        <f>(C7/B7-1)*100</f>
        <v>-100</v>
      </c>
    </row>
    <row r="8" ht="20.1" customHeight="1" spans="1:5">
      <c r="A8" s="19" t="s">
        <v>1379</v>
      </c>
      <c r="B8" s="17">
        <f>SUM(B9:B12)</f>
        <v>2</v>
      </c>
      <c r="C8" s="20"/>
      <c r="D8" s="20"/>
      <c r="E8" s="18"/>
    </row>
    <row r="9" ht="20.1" customHeight="1" spans="1:5">
      <c r="A9" s="19" t="s">
        <v>1380</v>
      </c>
      <c r="B9" s="17"/>
      <c r="C9" s="20"/>
      <c r="D9" s="20"/>
      <c r="E9" s="18"/>
    </row>
    <row r="10" ht="20.1" customHeight="1" spans="1:5">
      <c r="A10" s="16" t="s">
        <v>1381</v>
      </c>
      <c r="B10" s="17"/>
      <c r="C10" s="20"/>
      <c r="D10" s="20"/>
      <c r="E10" s="18"/>
    </row>
    <row r="11" ht="20.1" customHeight="1" spans="1:5">
      <c r="A11" s="16" t="s">
        <v>1382</v>
      </c>
      <c r="B11" s="17"/>
      <c r="C11" s="20"/>
      <c r="D11" s="20"/>
      <c r="E11" s="21"/>
    </row>
    <row r="12" ht="20.1" customHeight="1" spans="1:5">
      <c r="A12" s="19" t="s">
        <v>1383</v>
      </c>
      <c r="B12" s="17">
        <v>2</v>
      </c>
      <c r="C12" s="20"/>
      <c r="D12" s="20"/>
      <c r="E12" s="21"/>
    </row>
    <row r="13" ht="20.1" customHeight="1" spans="1:5">
      <c r="A13" s="19" t="s">
        <v>1384</v>
      </c>
      <c r="B13" s="17">
        <f>SUM(B14:B16)</f>
        <v>0</v>
      </c>
      <c r="C13" s="20">
        <f>SUM(C14:C16)</f>
        <v>0</v>
      </c>
      <c r="D13" s="20">
        <f>C13-B13</f>
        <v>0</v>
      </c>
      <c r="E13" s="21" t="e">
        <f>(C13/B13-1)*100</f>
        <v>#DIV/0!</v>
      </c>
    </row>
    <row r="14" ht="20.1" customHeight="1" spans="1:5">
      <c r="A14" s="19" t="s">
        <v>1385</v>
      </c>
      <c r="B14" s="17"/>
      <c r="C14" s="20"/>
      <c r="D14" s="20"/>
      <c r="E14" s="21"/>
    </row>
    <row r="15" ht="20.1" customHeight="1" spans="1:5">
      <c r="A15" s="16" t="s">
        <v>1386</v>
      </c>
      <c r="B15" s="17"/>
      <c r="C15" s="20"/>
      <c r="D15" s="20"/>
      <c r="E15" s="21"/>
    </row>
    <row r="16" ht="20.1" customHeight="1" spans="1:5">
      <c r="A16" s="19" t="s">
        <v>1387</v>
      </c>
      <c r="B16" s="17"/>
      <c r="C16" s="20"/>
      <c r="D16" s="20">
        <f>C16-B16</f>
        <v>0</v>
      </c>
      <c r="E16" s="21" t="e">
        <f>(C16/B16-1)*100</f>
        <v>#DIV/0!</v>
      </c>
    </row>
    <row r="17" ht="20.1" customHeight="1" spans="1:5">
      <c r="A17" s="19" t="s">
        <v>1388</v>
      </c>
      <c r="B17" s="17"/>
      <c r="C17" s="22"/>
      <c r="D17" s="20"/>
      <c r="E17" s="21"/>
    </row>
    <row r="18" ht="20.1" customHeight="1" spans="1:5">
      <c r="A18" s="19" t="s">
        <v>1389</v>
      </c>
      <c r="B18" s="17"/>
      <c r="C18" s="20"/>
      <c r="D18" s="20"/>
      <c r="E18" s="21"/>
    </row>
    <row r="19" ht="20.1" customHeight="1" spans="1:5">
      <c r="A19" s="23" t="s">
        <v>1390</v>
      </c>
      <c r="B19" s="17"/>
      <c r="C19" s="20"/>
      <c r="D19" s="20"/>
      <c r="E19" s="21"/>
    </row>
    <row r="20" ht="20.1" customHeight="1" spans="1:5">
      <c r="A20" s="19" t="s">
        <v>1391</v>
      </c>
      <c r="B20" s="17">
        <f>SUM(B21:B23)</f>
        <v>149</v>
      </c>
      <c r="C20" s="17">
        <f>SUM(C21:C23)</f>
        <v>121</v>
      </c>
      <c r="D20" s="20">
        <f>C20-B20</f>
        <v>-28</v>
      </c>
      <c r="E20" s="21">
        <f>(C20/B20-1)*100</f>
        <v>-18.7919463087248</v>
      </c>
    </row>
    <row r="21" ht="20.1" customHeight="1" spans="1:5">
      <c r="A21" s="19" t="s">
        <v>1392</v>
      </c>
      <c r="B21" s="17"/>
      <c r="C21" s="20">
        <v>22</v>
      </c>
      <c r="D21" s="20">
        <f>C21-B21</f>
        <v>22</v>
      </c>
      <c r="E21" s="21" t="e">
        <f>(C21/B21-1)*100</f>
        <v>#DIV/0!</v>
      </c>
    </row>
    <row r="22" ht="20.1" customHeight="1" spans="1:5">
      <c r="A22" s="19" t="s">
        <v>1393</v>
      </c>
      <c r="B22" s="17">
        <v>111</v>
      </c>
      <c r="C22" s="22">
        <v>71</v>
      </c>
      <c r="D22" s="20">
        <f>C22-B22</f>
        <v>-40</v>
      </c>
      <c r="E22" s="21">
        <f>(C22/B22-1)*100</f>
        <v>-36.036036036036</v>
      </c>
    </row>
    <row r="23" ht="20.1" customHeight="1" spans="1:5">
      <c r="A23" s="24" t="s">
        <v>1394</v>
      </c>
      <c r="B23" s="17">
        <v>38</v>
      </c>
      <c r="C23" s="20">
        <v>28</v>
      </c>
      <c r="D23" s="20">
        <f>C23-B23</f>
        <v>-10</v>
      </c>
      <c r="E23" s="21">
        <f>(C23/B23-1)*100</f>
        <v>-26.3157894736842</v>
      </c>
    </row>
    <row r="24" ht="20.1" customHeight="1" spans="1:5">
      <c r="A24" s="25"/>
      <c r="B24" s="17"/>
      <c r="C24" s="20"/>
      <c r="D24" s="20"/>
      <c r="E24" s="21"/>
    </row>
    <row r="25" ht="20.1" customHeight="1" spans="1:5">
      <c r="A25" s="26" t="s">
        <v>1340</v>
      </c>
      <c r="B25" s="27">
        <f>B6+B7+B20</f>
        <v>151</v>
      </c>
      <c r="C25" s="28">
        <f>C6+C7+C20</f>
        <v>121</v>
      </c>
      <c r="D25" s="28">
        <f>C25-B25</f>
        <v>-30</v>
      </c>
      <c r="E25" s="29">
        <f>(C25/B25-1)*100</f>
        <v>-19.8675496688742</v>
      </c>
    </row>
    <row r="26" ht="18.75" spans="1:5">
      <c r="A26" s="30"/>
      <c r="B26" s="30"/>
      <c r="C26" s="30"/>
      <c r="D26" s="31"/>
      <c r="E26" s="30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C24" sqref="C24"/>
    </sheetView>
  </sheetViews>
  <sheetFormatPr defaultColWidth="9" defaultRowHeight="14.25" outlineLevelCol="4"/>
  <cols>
    <col min="1" max="1" width="44.375" customWidth="1"/>
    <col min="2" max="2" width="11" customWidth="1"/>
    <col min="3" max="3" width="11.75" customWidth="1"/>
    <col min="4" max="4" width="12.75" customWidth="1"/>
    <col min="5" max="5" width="20.25" customWidth="1"/>
  </cols>
  <sheetData>
    <row r="1" ht="28.5" spans="1:5">
      <c r="A1" s="1" t="s">
        <v>1395</v>
      </c>
      <c r="B1" s="1"/>
      <c r="C1" s="1"/>
      <c r="D1" s="1"/>
      <c r="E1" s="1"/>
    </row>
    <row r="2" spans="1:5">
      <c r="A2" s="2" t="s">
        <v>1346</v>
      </c>
      <c r="B2" s="2"/>
      <c r="C2" s="2"/>
      <c r="D2" s="2"/>
      <c r="E2" s="2"/>
    </row>
    <row r="3" customHeight="1" spans="1:5">
      <c r="A3" s="3" t="s">
        <v>1347</v>
      </c>
      <c r="B3" s="4" t="s">
        <v>1348</v>
      </c>
      <c r="C3" s="5" t="s">
        <v>30</v>
      </c>
      <c r="D3" s="6"/>
      <c r="E3" s="7"/>
    </row>
    <row r="4" customHeight="1" spans="1:5">
      <c r="A4" s="3"/>
      <c r="B4" s="8"/>
      <c r="C4" s="9" t="s">
        <v>36</v>
      </c>
      <c r="D4" s="10" t="s">
        <v>37</v>
      </c>
      <c r="E4" s="11"/>
    </row>
    <row r="5" spans="1:5">
      <c r="A5" s="3"/>
      <c r="B5" s="12"/>
      <c r="C5" s="13"/>
      <c r="D5" s="14" t="s">
        <v>38</v>
      </c>
      <c r="E5" s="15" t="s">
        <v>39</v>
      </c>
    </row>
    <row r="6" ht="20.1" customHeight="1" spans="1:5">
      <c r="A6" s="16" t="s">
        <v>1377</v>
      </c>
      <c r="B6" s="17"/>
      <c r="C6" s="17"/>
      <c r="D6" s="17"/>
      <c r="E6" s="18"/>
    </row>
    <row r="7" ht="20.1" customHeight="1" spans="1:5">
      <c r="A7" s="19" t="s">
        <v>1378</v>
      </c>
      <c r="B7" s="17">
        <f>B8+B13+B17+B18</f>
        <v>2</v>
      </c>
      <c r="C7" s="20">
        <f>C8+C13+C17+C18</f>
        <v>0</v>
      </c>
      <c r="D7" s="20">
        <f>C7-B7</f>
        <v>-2</v>
      </c>
      <c r="E7" s="21">
        <f>(C7/B7-1)*100</f>
        <v>-100</v>
      </c>
    </row>
    <row r="8" ht="20.1" customHeight="1" spans="1:5">
      <c r="A8" s="19" t="s">
        <v>1379</v>
      </c>
      <c r="B8" s="17">
        <f>SUM(B9:B12)</f>
        <v>2</v>
      </c>
      <c r="C8" s="20"/>
      <c r="D8" s="20"/>
      <c r="E8" s="18"/>
    </row>
    <row r="9" ht="20.1" customHeight="1" spans="1:5">
      <c r="A9" s="19" t="s">
        <v>1380</v>
      </c>
      <c r="B9" s="17"/>
      <c r="C9" s="20"/>
      <c r="D9" s="20"/>
      <c r="E9" s="18"/>
    </row>
    <row r="10" ht="20.1" customHeight="1" spans="1:5">
      <c r="A10" s="16" t="s">
        <v>1381</v>
      </c>
      <c r="B10" s="17"/>
      <c r="C10" s="20"/>
      <c r="D10" s="20"/>
      <c r="E10" s="18"/>
    </row>
    <row r="11" ht="20.1" customHeight="1" spans="1:5">
      <c r="A11" s="16" t="s">
        <v>1382</v>
      </c>
      <c r="B11" s="17"/>
      <c r="C11" s="20"/>
      <c r="D11" s="20"/>
      <c r="E11" s="21"/>
    </row>
    <row r="12" ht="20.1" customHeight="1" spans="1:5">
      <c r="A12" s="19" t="s">
        <v>1383</v>
      </c>
      <c r="B12" s="17">
        <v>2</v>
      </c>
      <c r="C12" s="20"/>
      <c r="D12" s="20"/>
      <c r="E12" s="21"/>
    </row>
    <row r="13" ht="20.1" customHeight="1" spans="1:5">
      <c r="A13" s="19" t="s">
        <v>1384</v>
      </c>
      <c r="B13" s="17">
        <f>SUM(B14:B16)</f>
        <v>0</v>
      </c>
      <c r="C13" s="20">
        <f>SUM(C14:C16)</f>
        <v>0</v>
      </c>
      <c r="D13" s="20">
        <f>C13-B13</f>
        <v>0</v>
      </c>
      <c r="E13" s="21" t="e">
        <f>(C13/B13-1)*100</f>
        <v>#DIV/0!</v>
      </c>
    </row>
    <row r="14" ht="20.1" customHeight="1" spans="1:5">
      <c r="A14" s="19" t="s">
        <v>1385</v>
      </c>
      <c r="B14" s="17"/>
      <c r="C14" s="20"/>
      <c r="D14" s="20"/>
      <c r="E14" s="21"/>
    </row>
    <row r="15" ht="20.1" customHeight="1" spans="1:5">
      <c r="A15" s="16" t="s">
        <v>1386</v>
      </c>
      <c r="B15" s="17"/>
      <c r="C15" s="20"/>
      <c r="D15" s="20"/>
      <c r="E15" s="21"/>
    </row>
    <row r="16" ht="20.1" customHeight="1" spans="1:5">
      <c r="A16" s="19" t="s">
        <v>1387</v>
      </c>
      <c r="B16" s="17"/>
      <c r="C16" s="20"/>
      <c r="D16" s="20">
        <f t="shared" ref="D16:D23" si="0">C16-B16</f>
        <v>0</v>
      </c>
      <c r="E16" s="21" t="e">
        <f t="shared" ref="E16:E23" si="1">(C16/B16-1)*100</f>
        <v>#DIV/0!</v>
      </c>
    </row>
    <row r="17" ht="20.1" customHeight="1" spans="1:5">
      <c r="A17" s="19" t="s">
        <v>1388</v>
      </c>
      <c r="B17" s="17"/>
      <c r="C17" s="22"/>
      <c r="D17" s="20"/>
      <c r="E17" s="21"/>
    </row>
    <row r="18" ht="20.1" customHeight="1" spans="1:5">
      <c r="A18" s="19" t="s">
        <v>1389</v>
      </c>
      <c r="B18" s="17"/>
      <c r="C18" s="20"/>
      <c r="D18" s="20"/>
      <c r="E18" s="21"/>
    </row>
    <row r="19" ht="20.1" customHeight="1" spans="1:5">
      <c r="A19" s="23" t="s">
        <v>1390</v>
      </c>
      <c r="B19" s="17"/>
      <c r="C19" s="20"/>
      <c r="D19" s="20"/>
      <c r="E19" s="21"/>
    </row>
    <row r="20" ht="20.1" customHeight="1" spans="1:5">
      <c r="A20" s="19" t="s">
        <v>1391</v>
      </c>
      <c r="B20" s="17">
        <f>SUM(B21:B23)</f>
        <v>149</v>
      </c>
      <c r="C20" s="17">
        <f>SUM(C21:C23)</f>
        <v>121</v>
      </c>
      <c r="D20" s="20">
        <f t="shared" si="0"/>
        <v>-28</v>
      </c>
      <c r="E20" s="21">
        <f t="shared" si="1"/>
        <v>-18.7919463087248</v>
      </c>
    </row>
    <row r="21" ht="20.1" customHeight="1" spans="1:5">
      <c r="A21" s="19" t="s">
        <v>1392</v>
      </c>
      <c r="B21" s="17"/>
      <c r="C21" s="20">
        <v>22</v>
      </c>
      <c r="D21" s="20">
        <f t="shared" si="0"/>
        <v>22</v>
      </c>
      <c r="E21" s="21" t="e">
        <f t="shared" si="1"/>
        <v>#DIV/0!</v>
      </c>
    </row>
    <row r="22" ht="20.1" customHeight="1" spans="1:5">
      <c r="A22" s="19" t="s">
        <v>1393</v>
      </c>
      <c r="B22" s="17">
        <v>111</v>
      </c>
      <c r="C22" s="22">
        <v>71</v>
      </c>
      <c r="D22" s="20">
        <f t="shared" si="0"/>
        <v>-40</v>
      </c>
      <c r="E22" s="21">
        <f t="shared" si="1"/>
        <v>-36.036036036036</v>
      </c>
    </row>
    <row r="23" ht="20.1" customHeight="1" spans="1:5">
      <c r="A23" s="24" t="s">
        <v>1394</v>
      </c>
      <c r="B23" s="17">
        <v>38</v>
      </c>
      <c r="C23" s="20">
        <v>28</v>
      </c>
      <c r="D23" s="20">
        <f t="shared" si="0"/>
        <v>-10</v>
      </c>
      <c r="E23" s="21">
        <f t="shared" si="1"/>
        <v>-26.3157894736842</v>
      </c>
    </row>
    <row r="24" ht="20.1" customHeight="1" spans="1:5">
      <c r="A24" s="25"/>
      <c r="B24" s="17"/>
      <c r="C24" s="20"/>
      <c r="D24" s="20"/>
      <c r="E24" s="21"/>
    </row>
    <row r="25" ht="20.1" customHeight="1" spans="1:5">
      <c r="A25" s="26" t="s">
        <v>1340</v>
      </c>
      <c r="B25" s="27">
        <f>B6+B7+B20</f>
        <v>151</v>
      </c>
      <c r="C25" s="28">
        <f>C6+C7+C20</f>
        <v>121</v>
      </c>
      <c r="D25" s="28">
        <f>C25-B25</f>
        <v>-30</v>
      </c>
      <c r="E25" s="29">
        <f>(C25/B25-1)*100</f>
        <v>-19.8675496688742</v>
      </c>
    </row>
    <row r="26" ht="18.75" spans="1:5">
      <c r="A26" s="30"/>
      <c r="B26" s="30"/>
      <c r="C26" s="30"/>
      <c r="D26" s="31"/>
      <c r="E26" s="30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B8" sqref="B8"/>
    </sheetView>
  </sheetViews>
  <sheetFormatPr defaultColWidth="9" defaultRowHeight="13.5" outlineLevelCol="6"/>
  <cols>
    <col min="1" max="16384" width="9" style="342"/>
  </cols>
  <sheetData>
    <row r="1" s="342" customFormat="1" ht="25.5" customHeight="1" spans="1:7">
      <c r="A1" s="343" t="s">
        <v>3</v>
      </c>
      <c r="B1" s="344"/>
      <c r="C1" s="344"/>
      <c r="D1" s="344"/>
      <c r="E1" s="344"/>
      <c r="F1" s="344"/>
      <c r="G1" s="344"/>
    </row>
    <row r="2" s="342" customFormat="1" ht="25.5" customHeight="1" spans="1:1">
      <c r="A2" s="345" t="s">
        <v>4</v>
      </c>
    </row>
    <row r="3" s="342" customFormat="1" ht="25.5" customHeight="1" spans="2:2">
      <c r="B3" s="342" t="s">
        <v>5</v>
      </c>
    </row>
    <row r="4" s="342" customFormat="1" ht="25.5" customHeight="1" spans="2:2">
      <c r="B4" s="342" t="s">
        <v>6</v>
      </c>
    </row>
    <row r="5" s="342" customFormat="1" ht="25.5" customHeight="1" spans="2:2">
      <c r="B5" s="342" t="s">
        <v>7</v>
      </c>
    </row>
    <row r="6" s="342" customFormat="1" ht="25.5" customHeight="1" spans="2:2">
      <c r="B6" s="342" t="s">
        <v>8</v>
      </c>
    </row>
    <row r="7" s="342" customFormat="1" ht="25.5" customHeight="1" spans="2:2">
      <c r="B7" s="342" t="s">
        <v>9</v>
      </c>
    </row>
    <row r="8" s="342" customFormat="1" ht="25.5" customHeight="1" spans="2:2">
      <c r="B8" s="342" t="s">
        <v>10</v>
      </c>
    </row>
    <row r="9" s="342" customFormat="1" ht="25.5" customHeight="1" spans="1:1">
      <c r="A9" s="345" t="s">
        <v>11</v>
      </c>
    </row>
    <row r="10" s="342" customFormat="1" ht="25.5" customHeight="1" spans="2:2">
      <c r="B10" s="342" t="s">
        <v>12</v>
      </c>
    </row>
    <row r="11" s="342" customFormat="1" ht="25.5" customHeight="1" spans="2:2">
      <c r="B11" s="342" t="s">
        <v>13</v>
      </c>
    </row>
    <row r="12" s="342" customFormat="1" ht="25.5" customHeight="1" spans="2:2">
      <c r="B12" s="342" t="s">
        <v>14</v>
      </c>
    </row>
    <row r="13" s="342" customFormat="1" ht="25.5" customHeight="1" spans="2:2">
      <c r="B13" s="342" t="s">
        <v>15</v>
      </c>
    </row>
    <row r="14" s="342" customFormat="1" ht="25.5" customHeight="1" spans="2:2">
      <c r="B14" s="342" t="s">
        <v>16</v>
      </c>
    </row>
    <row r="15" s="342" customFormat="1" ht="25.5" customHeight="1" spans="1:1">
      <c r="A15" s="345" t="s">
        <v>17</v>
      </c>
    </row>
    <row r="16" s="342" customFormat="1" ht="25.5" customHeight="1" spans="2:2">
      <c r="B16" s="342" t="s">
        <v>18</v>
      </c>
    </row>
    <row r="17" s="342" customFormat="1" ht="25.5" customHeight="1" spans="2:2">
      <c r="B17" s="342" t="s">
        <v>19</v>
      </c>
    </row>
    <row r="18" s="342" customFormat="1" ht="25.5" customHeight="1" spans="2:2">
      <c r="B18" s="342" t="s">
        <v>20</v>
      </c>
    </row>
    <row r="19" s="342" customFormat="1" ht="25.5" customHeight="1" spans="1:1">
      <c r="A19" s="345" t="s">
        <v>21</v>
      </c>
    </row>
    <row r="20" s="342" customFormat="1" ht="25.5" customHeight="1" spans="2:2">
      <c r="B20" s="342" t="s">
        <v>22</v>
      </c>
    </row>
    <row r="21" s="342" customFormat="1" ht="25.5" customHeight="1" spans="2:2">
      <c r="B21" s="342" t="s">
        <v>23</v>
      </c>
    </row>
    <row r="22" s="342" customFormat="1" ht="25.5" customHeight="1" spans="2:2">
      <c r="B22" s="342" t="s">
        <v>24</v>
      </c>
    </row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E12" sqref="E12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H99" sqref="H99:H100"/>
    </sheetView>
  </sheetViews>
  <sheetFormatPr defaultColWidth="9" defaultRowHeight="14.25"/>
  <cols>
    <col min="1" max="1" width="43.75" style="208" customWidth="1"/>
    <col min="2" max="2" width="17" style="208" customWidth="1"/>
    <col min="3" max="3" width="13.5" style="208" customWidth="1"/>
    <col min="4" max="4" width="15" style="208" customWidth="1"/>
    <col min="5" max="5" width="10.125" style="208" customWidth="1"/>
    <col min="6" max="6" width="11.625" style="208" customWidth="1"/>
    <col min="7" max="7" width="10.5" style="208" customWidth="1"/>
    <col min="8" max="8" width="10.25" style="208" customWidth="1"/>
    <col min="9" max="9" width="11.5" style="208" customWidth="1"/>
    <col min="10" max="10" width="11.875" style="208" customWidth="1"/>
    <col min="11" max="16384" width="9" style="208"/>
  </cols>
  <sheetData>
    <row r="1" ht="24" spans="1:21">
      <c r="A1" s="186" t="s">
        <v>25</v>
      </c>
      <c r="B1" s="186"/>
      <c r="C1" s="186"/>
      <c r="D1" s="186"/>
      <c r="E1" s="186"/>
      <c r="F1" s="186"/>
      <c r="G1" s="186"/>
      <c r="H1" s="186"/>
      <c r="I1" s="186"/>
      <c r="J1" s="186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1:21">
      <c r="A2" s="187"/>
      <c r="B2" s="187"/>
      <c r="C2" s="188"/>
      <c r="D2" s="188"/>
      <c r="E2" s="188"/>
      <c r="F2" s="188"/>
      <c r="G2" s="188"/>
      <c r="H2" s="188"/>
      <c r="I2" s="218" t="s">
        <v>26</v>
      </c>
      <c r="J2" s="21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>
      <c r="A3" s="189" t="s">
        <v>27</v>
      </c>
      <c r="B3" s="189" t="s">
        <v>28</v>
      </c>
      <c r="C3" s="189" t="s">
        <v>29</v>
      </c>
      <c r="D3" s="189"/>
      <c r="E3" s="189"/>
      <c r="F3" s="189"/>
      <c r="G3" s="189"/>
      <c r="H3" s="189" t="s">
        <v>30</v>
      </c>
      <c r="I3" s="189"/>
      <c r="J3" s="189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>
      <c r="A4" s="189"/>
      <c r="B4" s="190" t="s">
        <v>31</v>
      </c>
      <c r="C4" s="189" t="s">
        <v>32</v>
      </c>
      <c r="D4" s="189" t="s">
        <v>33</v>
      </c>
      <c r="E4" s="189" t="s">
        <v>34</v>
      </c>
      <c r="F4" s="189" t="s">
        <v>35</v>
      </c>
      <c r="G4" s="189"/>
      <c r="H4" s="189" t="s">
        <v>36</v>
      </c>
      <c r="I4" s="189" t="s">
        <v>37</v>
      </c>
      <c r="J4" s="189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>
      <c r="A5" s="189"/>
      <c r="B5" s="191"/>
      <c r="C5" s="189"/>
      <c r="D5" s="189"/>
      <c r="E5" s="189"/>
      <c r="F5" s="189" t="s">
        <v>38</v>
      </c>
      <c r="G5" s="189" t="s">
        <v>39</v>
      </c>
      <c r="H5" s="189"/>
      <c r="I5" s="189" t="s">
        <v>38</v>
      </c>
      <c r="J5" s="189" t="s">
        <v>39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1">
      <c r="A6" s="325" t="s">
        <v>40</v>
      </c>
      <c r="B6" s="326">
        <f>SUM(B7:B23)</f>
        <v>38061</v>
      </c>
      <c r="C6" s="326">
        <f>SUM(C7:C23)</f>
        <v>40924</v>
      </c>
      <c r="D6" s="326">
        <f>SUM(D7:D23)</f>
        <v>30404</v>
      </c>
      <c r="E6" s="198">
        <f>D6/C6*100</f>
        <v>74.2938129215131</v>
      </c>
      <c r="F6" s="199">
        <f>D6-B6</f>
        <v>-7657</v>
      </c>
      <c r="G6" s="198">
        <f>(D6/B6-1)*100</f>
        <v>-20.117705788077</v>
      </c>
      <c r="H6" s="326">
        <f>SUM(H7:H23)</f>
        <v>42300</v>
      </c>
      <c r="I6" s="213">
        <f t="shared" ref="I6:I11" si="0">H6-D6</f>
        <v>11896</v>
      </c>
      <c r="J6" s="221">
        <f>(H6/D6-1)*100</f>
        <v>39.1264307327983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1:21">
      <c r="A7" s="327" t="s">
        <v>41</v>
      </c>
      <c r="B7" s="328">
        <v>15239</v>
      </c>
      <c r="C7" s="328">
        <v>17194</v>
      </c>
      <c r="D7" s="328">
        <v>7844</v>
      </c>
      <c r="E7" s="198">
        <f>D7/C7*100</f>
        <v>45.6205653134814</v>
      </c>
      <c r="F7" s="199">
        <f>D7-B7</f>
        <v>-7395</v>
      </c>
      <c r="G7" s="198">
        <f>(D7/B7-1)*100</f>
        <v>-48.5268062208806</v>
      </c>
      <c r="H7" s="328">
        <v>19200</v>
      </c>
      <c r="I7" s="213">
        <f t="shared" si="0"/>
        <v>11356</v>
      </c>
      <c r="J7" s="221">
        <f>(H7/D7-1)*100</f>
        <v>144.773074961754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</row>
    <row r="8" spans="1:21">
      <c r="A8" s="327" t="s">
        <v>42</v>
      </c>
      <c r="B8" s="328"/>
      <c r="C8" s="328"/>
      <c r="D8" s="328"/>
      <c r="E8" s="198"/>
      <c r="F8" s="199"/>
      <c r="G8" s="198"/>
      <c r="H8" s="328"/>
      <c r="I8" s="213">
        <f t="shared" si="0"/>
        <v>0</v>
      </c>
      <c r="J8" s="221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1">
      <c r="A9" s="327" t="s">
        <v>43</v>
      </c>
      <c r="B9" s="328">
        <v>3169</v>
      </c>
      <c r="C9" s="328">
        <v>3300</v>
      </c>
      <c r="D9" s="328">
        <v>4267</v>
      </c>
      <c r="E9" s="198">
        <f>D9/C9*100</f>
        <v>129.30303030303</v>
      </c>
      <c r="F9" s="199">
        <f>D9-B9</f>
        <v>1098</v>
      </c>
      <c r="G9" s="198">
        <f>(D9/B9-1)*100</f>
        <v>34.6481539917955</v>
      </c>
      <c r="H9" s="328">
        <v>3501</v>
      </c>
      <c r="I9" s="213">
        <f t="shared" si="0"/>
        <v>-766</v>
      </c>
      <c r="J9" s="221">
        <f>(H9/D9-1)*100</f>
        <v>-17.951722521678</v>
      </c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1">
      <c r="A10" s="327" t="s">
        <v>44</v>
      </c>
      <c r="B10" s="328"/>
      <c r="C10" s="328"/>
      <c r="D10" s="328"/>
      <c r="E10" s="198"/>
      <c r="F10" s="199"/>
      <c r="G10" s="198"/>
      <c r="H10" s="328"/>
      <c r="I10" s="213">
        <f t="shared" si="0"/>
        <v>0</v>
      </c>
      <c r="J10" s="221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</row>
    <row r="11" spans="1:21">
      <c r="A11" s="327" t="s">
        <v>45</v>
      </c>
      <c r="B11" s="155">
        <v>939</v>
      </c>
      <c r="C11" s="155">
        <v>950</v>
      </c>
      <c r="D11" s="155">
        <v>1251</v>
      </c>
      <c r="E11" s="198">
        <f>D11/C11*100</f>
        <v>131.684210526316</v>
      </c>
      <c r="F11" s="199">
        <f>D11-B11</f>
        <v>312</v>
      </c>
      <c r="G11" s="198">
        <f>(D11/B11-1)*100</f>
        <v>33.2268370607029</v>
      </c>
      <c r="H11" s="155">
        <v>975</v>
      </c>
      <c r="I11" s="213">
        <f t="shared" si="0"/>
        <v>-276</v>
      </c>
      <c r="J11" s="221">
        <f>(H11/D11-1)*100</f>
        <v>-22.0623501199041</v>
      </c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</row>
    <row r="12" spans="1:21">
      <c r="A12" s="327" t="s">
        <v>46</v>
      </c>
      <c r="B12" s="155">
        <v>575</v>
      </c>
      <c r="C12" s="155">
        <v>600</v>
      </c>
      <c r="D12" s="155">
        <v>359</v>
      </c>
      <c r="E12" s="198">
        <f t="shared" ref="E12:E35" si="1">D12/C12*100</f>
        <v>59.8333333333333</v>
      </c>
      <c r="F12" s="199">
        <f t="shared" ref="F12:F44" si="2">D12-B12</f>
        <v>-216</v>
      </c>
      <c r="G12" s="198">
        <f t="shared" ref="G12:G44" si="3">(D12/B12-1)*100</f>
        <v>-37.5652173913044</v>
      </c>
      <c r="H12" s="155">
        <v>500</v>
      </c>
      <c r="I12" s="213">
        <f t="shared" ref="I12:I44" si="4">H12-D12</f>
        <v>141</v>
      </c>
      <c r="J12" s="221">
        <f t="shared" ref="J12:J44" si="5">(H12/D12-1)*100</f>
        <v>39.2757660167131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</row>
    <row r="13" spans="1:21">
      <c r="A13" s="327" t="s">
        <v>47</v>
      </c>
      <c r="B13" s="155">
        <v>2574</v>
      </c>
      <c r="C13" s="155">
        <v>2700</v>
      </c>
      <c r="D13" s="155">
        <v>2213</v>
      </c>
      <c r="E13" s="198">
        <f t="shared" si="1"/>
        <v>81.962962962963</v>
      </c>
      <c r="F13" s="199">
        <f t="shared" si="2"/>
        <v>-361</v>
      </c>
      <c r="G13" s="198">
        <f t="shared" si="3"/>
        <v>-14.024864024864</v>
      </c>
      <c r="H13" s="155">
        <v>2500</v>
      </c>
      <c r="I13" s="213">
        <f t="shared" si="4"/>
        <v>287</v>
      </c>
      <c r="J13" s="221">
        <f t="shared" si="5"/>
        <v>12.9688206055129</v>
      </c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4" spans="1:21">
      <c r="A14" s="327" t="s">
        <v>48</v>
      </c>
      <c r="B14" s="155">
        <v>2858</v>
      </c>
      <c r="C14" s="155">
        <v>2600</v>
      </c>
      <c r="D14" s="155">
        <v>3229</v>
      </c>
      <c r="E14" s="198">
        <f t="shared" si="1"/>
        <v>124.192307692308</v>
      </c>
      <c r="F14" s="199">
        <f t="shared" si="2"/>
        <v>371</v>
      </c>
      <c r="G14" s="198">
        <f t="shared" si="3"/>
        <v>12.9811056682995</v>
      </c>
      <c r="H14" s="155">
        <v>3200</v>
      </c>
      <c r="I14" s="213">
        <f t="shared" si="4"/>
        <v>-29</v>
      </c>
      <c r="J14" s="221">
        <f t="shared" si="5"/>
        <v>-0.898110870238467</v>
      </c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</row>
    <row r="15" spans="1:21">
      <c r="A15" s="327" t="s">
        <v>49</v>
      </c>
      <c r="B15" s="155">
        <v>1320</v>
      </c>
      <c r="C15" s="155">
        <v>1300</v>
      </c>
      <c r="D15" s="155">
        <v>1057</v>
      </c>
      <c r="E15" s="198">
        <f t="shared" si="1"/>
        <v>81.3076923076923</v>
      </c>
      <c r="F15" s="199">
        <f t="shared" si="2"/>
        <v>-263</v>
      </c>
      <c r="G15" s="198">
        <f t="shared" si="3"/>
        <v>-19.9242424242424</v>
      </c>
      <c r="H15" s="155">
        <v>1200</v>
      </c>
      <c r="I15" s="213">
        <f t="shared" si="4"/>
        <v>143</v>
      </c>
      <c r="J15" s="221">
        <f t="shared" si="5"/>
        <v>13.5288552507095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</row>
    <row r="16" spans="1:21">
      <c r="A16" s="327" t="s">
        <v>50</v>
      </c>
      <c r="B16" s="155">
        <v>1611</v>
      </c>
      <c r="C16" s="155">
        <v>1300</v>
      </c>
      <c r="D16" s="155">
        <v>1865</v>
      </c>
      <c r="E16" s="198">
        <f t="shared" si="1"/>
        <v>143.461538461538</v>
      </c>
      <c r="F16" s="199">
        <f t="shared" si="2"/>
        <v>254</v>
      </c>
      <c r="G16" s="198">
        <f t="shared" si="3"/>
        <v>15.7666045934202</v>
      </c>
      <c r="H16" s="155">
        <v>1900</v>
      </c>
      <c r="I16" s="213">
        <f t="shared" si="4"/>
        <v>35</v>
      </c>
      <c r="J16" s="221">
        <f t="shared" si="5"/>
        <v>1.87667560321716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</row>
    <row r="17" spans="1:21">
      <c r="A17" s="327" t="s">
        <v>51</v>
      </c>
      <c r="B17" s="155">
        <v>2512</v>
      </c>
      <c r="C17" s="155">
        <v>3000</v>
      </c>
      <c r="D17" s="155">
        <v>1685</v>
      </c>
      <c r="E17" s="198">
        <f t="shared" si="1"/>
        <v>56.1666666666667</v>
      </c>
      <c r="F17" s="199">
        <f t="shared" si="2"/>
        <v>-827</v>
      </c>
      <c r="G17" s="198">
        <f t="shared" si="3"/>
        <v>-32.921974522293</v>
      </c>
      <c r="H17" s="155">
        <v>1800</v>
      </c>
      <c r="I17" s="213">
        <f t="shared" si="4"/>
        <v>115</v>
      </c>
      <c r="J17" s="221">
        <f t="shared" si="5"/>
        <v>6.82492581602374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</row>
    <row r="18" spans="1:21">
      <c r="A18" s="327" t="s">
        <v>52</v>
      </c>
      <c r="B18" s="155">
        <v>1208</v>
      </c>
      <c r="C18" s="155">
        <v>1200</v>
      </c>
      <c r="D18" s="155">
        <v>1149</v>
      </c>
      <c r="E18" s="198">
        <f t="shared" si="1"/>
        <v>95.75</v>
      </c>
      <c r="F18" s="199">
        <f t="shared" si="2"/>
        <v>-59</v>
      </c>
      <c r="G18" s="198">
        <f t="shared" si="3"/>
        <v>-4.88410596026491</v>
      </c>
      <c r="H18" s="155">
        <v>1200</v>
      </c>
      <c r="I18" s="213">
        <f t="shared" si="4"/>
        <v>51</v>
      </c>
      <c r="J18" s="221">
        <f t="shared" si="5"/>
        <v>4.43864229765014</v>
      </c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</row>
    <row r="19" spans="1:21">
      <c r="A19" s="327" t="s">
        <v>53</v>
      </c>
      <c r="B19" s="155">
        <v>156</v>
      </c>
      <c r="C19" s="155">
        <v>500</v>
      </c>
      <c r="D19" s="155">
        <v>1082</v>
      </c>
      <c r="E19" s="198">
        <f t="shared" si="1"/>
        <v>216.4</v>
      </c>
      <c r="F19" s="199">
        <f t="shared" si="2"/>
        <v>926</v>
      </c>
      <c r="G19" s="198">
        <f t="shared" si="3"/>
        <v>593.589743589744</v>
      </c>
      <c r="H19" s="155">
        <v>375</v>
      </c>
      <c r="I19" s="213">
        <f t="shared" si="4"/>
        <v>-707</v>
      </c>
      <c r="J19" s="221">
        <f t="shared" si="5"/>
        <v>-65.3419593345656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>
      <c r="A20" s="327" t="s">
        <v>54</v>
      </c>
      <c r="B20" s="155">
        <v>5427</v>
      </c>
      <c r="C20" s="155">
        <v>6000</v>
      </c>
      <c r="D20" s="155">
        <v>4215</v>
      </c>
      <c r="E20" s="198">
        <f t="shared" si="1"/>
        <v>70.25</v>
      </c>
      <c r="F20" s="199">
        <f t="shared" si="2"/>
        <v>-1212</v>
      </c>
      <c r="G20" s="198">
        <f t="shared" si="3"/>
        <v>-22.3327805417358</v>
      </c>
      <c r="H20" s="155">
        <v>5700</v>
      </c>
      <c r="I20" s="213">
        <f t="shared" si="4"/>
        <v>1485</v>
      </c>
      <c r="J20" s="221">
        <f t="shared" si="5"/>
        <v>35.2313167259787</v>
      </c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>
      <c r="A21" s="327" t="s">
        <v>55</v>
      </c>
      <c r="B21" s="155"/>
      <c r="C21" s="155"/>
      <c r="D21" s="155"/>
      <c r="E21" s="198"/>
      <c r="F21" s="199">
        <f t="shared" si="2"/>
        <v>0</v>
      </c>
      <c r="G21" s="198"/>
      <c r="H21" s="155"/>
      <c r="I21" s="213">
        <f t="shared" si="4"/>
        <v>0</v>
      </c>
      <c r="J21" s="221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>
      <c r="A22" s="327" t="s">
        <v>56</v>
      </c>
      <c r="B22" s="155">
        <v>281</v>
      </c>
      <c r="C22" s="155">
        <v>280</v>
      </c>
      <c r="D22" s="155">
        <v>188</v>
      </c>
      <c r="E22" s="198">
        <f>D22/C22*100</f>
        <v>67.1428571428571</v>
      </c>
      <c r="F22" s="199">
        <f t="shared" si="2"/>
        <v>-93</v>
      </c>
      <c r="G22" s="198">
        <f t="shared" si="3"/>
        <v>-33.0960854092527</v>
      </c>
      <c r="H22" s="155">
        <v>249</v>
      </c>
      <c r="I22" s="213">
        <f t="shared" si="4"/>
        <v>61</v>
      </c>
      <c r="J22" s="221">
        <f t="shared" si="5"/>
        <v>32.4468085106383</v>
      </c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1">
      <c r="A23" s="327" t="s">
        <v>57</v>
      </c>
      <c r="B23" s="155">
        <v>192</v>
      </c>
      <c r="C23" s="155"/>
      <c r="D23" s="155"/>
      <c r="E23" s="198"/>
      <c r="F23" s="199">
        <f t="shared" si="2"/>
        <v>-192</v>
      </c>
      <c r="G23" s="198">
        <f t="shared" si="3"/>
        <v>-100</v>
      </c>
      <c r="H23" s="155"/>
      <c r="I23" s="213">
        <f t="shared" si="4"/>
        <v>0</v>
      </c>
      <c r="J23" s="221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</row>
    <row r="24" spans="1:21">
      <c r="A24" s="325" t="s">
        <v>58</v>
      </c>
      <c r="B24" s="326">
        <f>SUM(B25,B37:B42)</f>
        <v>35948</v>
      </c>
      <c r="C24" s="326">
        <f>SUM(C25,C37:C42)</f>
        <v>36489</v>
      </c>
      <c r="D24" s="326">
        <f>SUM(D25,D37:D42)</f>
        <v>27596</v>
      </c>
      <c r="E24" s="198">
        <f t="shared" si="1"/>
        <v>75.6282715338869</v>
      </c>
      <c r="F24" s="199">
        <f t="shared" si="2"/>
        <v>-8352</v>
      </c>
      <c r="G24" s="198">
        <f t="shared" si="3"/>
        <v>-23.2335595860688</v>
      </c>
      <c r="H24" s="326">
        <f>SUM(H25,H37:H42)</f>
        <v>37500</v>
      </c>
      <c r="I24" s="213">
        <f t="shared" si="4"/>
        <v>9904</v>
      </c>
      <c r="J24" s="221">
        <f t="shared" si="5"/>
        <v>35.8892593129439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</row>
    <row r="25" spans="1:21">
      <c r="A25" s="214" t="s">
        <v>59</v>
      </c>
      <c r="B25" s="203">
        <f>SUM(B26:B36)</f>
        <v>3549</v>
      </c>
      <c r="C25" s="203">
        <f>SUM(C26:C36)</f>
        <v>3870</v>
      </c>
      <c r="D25" s="203">
        <f>SUM(D26:D36)</f>
        <v>3578</v>
      </c>
      <c r="E25" s="198">
        <f t="shared" si="1"/>
        <v>92.4547803617571</v>
      </c>
      <c r="F25" s="199">
        <f t="shared" si="2"/>
        <v>29</v>
      </c>
      <c r="G25" s="198">
        <f t="shared" si="3"/>
        <v>0.817131586362363</v>
      </c>
      <c r="H25" s="203">
        <f>SUM(H26:H36)</f>
        <v>3960</v>
      </c>
      <c r="I25" s="213">
        <f t="shared" si="4"/>
        <v>382</v>
      </c>
      <c r="J25" s="221">
        <f t="shared" si="5"/>
        <v>10.6763555058692</v>
      </c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</row>
    <row r="26" spans="1:21">
      <c r="A26" s="329" t="s">
        <v>60</v>
      </c>
      <c r="B26" s="330"/>
      <c r="C26" s="330"/>
      <c r="D26" s="330"/>
      <c r="E26" s="198"/>
      <c r="F26" s="199"/>
      <c r="G26" s="198"/>
      <c r="H26" s="330"/>
      <c r="I26" s="213">
        <f t="shared" si="4"/>
        <v>0</v>
      </c>
      <c r="J26" s="221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1">
      <c r="A27" s="329" t="s">
        <v>61</v>
      </c>
      <c r="B27" s="330"/>
      <c r="C27" s="330"/>
      <c r="D27" s="330"/>
      <c r="E27" s="198"/>
      <c r="F27" s="199"/>
      <c r="G27" s="198"/>
      <c r="H27" s="330"/>
      <c r="I27" s="213">
        <f t="shared" si="4"/>
        <v>0</v>
      </c>
      <c r="J27" s="221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>
      <c r="A28" s="329" t="s">
        <v>62</v>
      </c>
      <c r="B28" s="330">
        <v>1507</v>
      </c>
      <c r="C28" s="330">
        <v>1560</v>
      </c>
      <c r="D28" s="330">
        <v>1303</v>
      </c>
      <c r="E28" s="198">
        <f t="shared" si="1"/>
        <v>83.525641025641</v>
      </c>
      <c r="F28" s="199">
        <f t="shared" si="2"/>
        <v>-204</v>
      </c>
      <c r="G28" s="198">
        <f t="shared" si="3"/>
        <v>-13.5368281353683</v>
      </c>
      <c r="H28" s="330">
        <v>1500</v>
      </c>
      <c r="I28" s="213">
        <f t="shared" si="4"/>
        <v>197</v>
      </c>
      <c r="J28" s="221">
        <f t="shared" si="5"/>
        <v>15.1189562547966</v>
      </c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</row>
    <row r="29" spans="1:21">
      <c r="A29" s="331" t="s">
        <v>63</v>
      </c>
      <c r="B29" s="330"/>
      <c r="C29" s="330"/>
      <c r="D29" s="330"/>
      <c r="E29" s="198"/>
      <c r="F29" s="199"/>
      <c r="G29" s="198"/>
      <c r="H29" s="330"/>
      <c r="I29" s="213">
        <f t="shared" si="4"/>
        <v>0</v>
      </c>
      <c r="J29" s="221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1">
      <c r="A30" s="331" t="s">
        <v>64</v>
      </c>
      <c r="B30" s="330">
        <v>1005</v>
      </c>
      <c r="C30" s="330">
        <v>1050</v>
      </c>
      <c r="D30" s="330">
        <v>869</v>
      </c>
      <c r="E30" s="198">
        <f t="shared" si="1"/>
        <v>82.7619047619048</v>
      </c>
      <c r="F30" s="199">
        <f t="shared" si="2"/>
        <v>-136</v>
      </c>
      <c r="G30" s="198">
        <f t="shared" si="3"/>
        <v>-13.5323383084577</v>
      </c>
      <c r="H30" s="330">
        <v>1200</v>
      </c>
      <c r="I30" s="213">
        <f t="shared" si="4"/>
        <v>331</v>
      </c>
      <c r="J30" s="221">
        <f t="shared" si="5"/>
        <v>38.0897583429229</v>
      </c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>
      <c r="A31" s="331" t="s">
        <v>65</v>
      </c>
      <c r="B31" s="330">
        <v>614</v>
      </c>
      <c r="C31" s="330">
        <v>650</v>
      </c>
      <c r="D31" s="330">
        <v>792</v>
      </c>
      <c r="E31" s="198">
        <f t="shared" si="1"/>
        <v>121.846153846154</v>
      </c>
      <c r="F31" s="199">
        <f t="shared" si="2"/>
        <v>178</v>
      </c>
      <c r="G31" s="198">
        <f t="shared" si="3"/>
        <v>28.9902280130293</v>
      </c>
      <c r="H31" s="330">
        <v>650</v>
      </c>
      <c r="I31" s="213">
        <f t="shared" si="4"/>
        <v>-142</v>
      </c>
      <c r="J31" s="221">
        <f t="shared" si="5"/>
        <v>-17.9292929292929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</row>
    <row r="32" ht="27" hidden="1" spans="1:21">
      <c r="A32" s="329" t="s">
        <v>66</v>
      </c>
      <c r="B32" s="330"/>
      <c r="C32" s="330"/>
      <c r="D32" s="330"/>
      <c r="E32" s="198" t="e">
        <f t="shared" si="1"/>
        <v>#DIV/0!</v>
      </c>
      <c r="F32" s="199">
        <f t="shared" si="2"/>
        <v>0</v>
      </c>
      <c r="G32" s="198" t="e">
        <f t="shared" si="3"/>
        <v>#DIV/0!</v>
      </c>
      <c r="H32" s="330"/>
      <c r="I32" s="213">
        <f t="shared" si="4"/>
        <v>0</v>
      </c>
      <c r="J32" s="221" t="e">
        <f t="shared" si="5"/>
        <v>#DIV/0!</v>
      </c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ht="27" hidden="1" spans="1:21">
      <c r="A33" s="329" t="s">
        <v>67</v>
      </c>
      <c r="B33" s="330"/>
      <c r="C33" s="330"/>
      <c r="D33" s="330"/>
      <c r="E33" s="198" t="e">
        <f t="shared" si="1"/>
        <v>#DIV/0!</v>
      </c>
      <c r="F33" s="199">
        <f t="shared" si="2"/>
        <v>0</v>
      </c>
      <c r="G33" s="198" t="e">
        <f t="shared" si="3"/>
        <v>#DIV/0!</v>
      </c>
      <c r="H33" s="330"/>
      <c r="I33" s="213">
        <f t="shared" si="4"/>
        <v>0</v>
      </c>
      <c r="J33" s="221" t="e">
        <f t="shared" si="5"/>
        <v>#DIV/0!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1">
      <c r="A34" s="329" t="s">
        <v>68</v>
      </c>
      <c r="B34" s="330"/>
      <c r="C34" s="330"/>
      <c r="D34" s="330"/>
      <c r="E34" s="198"/>
      <c r="F34" s="199"/>
      <c r="G34" s="198"/>
      <c r="H34" s="330"/>
      <c r="I34" s="213">
        <f t="shared" si="4"/>
        <v>0</v>
      </c>
      <c r="J34" s="221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>
      <c r="A35" s="329" t="s">
        <v>69</v>
      </c>
      <c r="B35" s="330">
        <v>117</v>
      </c>
      <c r="C35" s="330">
        <v>110</v>
      </c>
      <c r="D35" s="330">
        <v>347</v>
      </c>
      <c r="E35" s="198">
        <f t="shared" si="1"/>
        <v>315.454545454545</v>
      </c>
      <c r="F35" s="199">
        <f t="shared" si="2"/>
        <v>230</v>
      </c>
      <c r="G35" s="198">
        <f t="shared" si="3"/>
        <v>196.581196581197</v>
      </c>
      <c r="H35" s="330">
        <v>110</v>
      </c>
      <c r="I35" s="213">
        <f t="shared" si="4"/>
        <v>-237</v>
      </c>
      <c r="J35" s="221">
        <f t="shared" si="5"/>
        <v>-68.299711815562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>
      <c r="A36" s="329" t="s">
        <v>70</v>
      </c>
      <c r="B36" s="330">
        <v>306</v>
      </c>
      <c r="C36" s="330">
        <v>500</v>
      </c>
      <c r="D36" s="330">
        <v>267</v>
      </c>
      <c r="E36" s="198">
        <f t="shared" ref="E36:E41" si="6">D36/C36*100</f>
        <v>53.4</v>
      </c>
      <c r="F36" s="199">
        <f t="shared" si="2"/>
        <v>-39</v>
      </c>
      <c r="G36" s="198">
        <f t="shared" si="3"/>
        <v>-12.7450980392157</v>
      </c>
      <c r="H36" s="330">
        <v>500</v>
      </c>
      <c r="I36" s="213">
        <f t="shared" si="4"/>
        <v>233</v>
      </c>
      <c r="J36" s="221">
        <f t="shared" si="5"/>
        <v>87.2659176029962</v>
      </c>
      <c r="K36" s="336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1">
      <c r="A37" s="329" t="s">
        <v>71</v>
      </c>
      <c r="B37" s="328">
        <v>4979</v>
      </c>
      <c r="C37" s="328">
        <v>4500</v>
      </c>
      <c r="D37" s="328">
        <v>2768</v>
      </c>
      <c r="E37" s="198">
        <f t="shared" si="6"/>
        <v>61.5111111111111</v>
      </c>
      <c r="F37" s="199">
        <f t="shared" si="2"/>
        <v>-2211</v>
      </c>
      <c r="G37" s="198">
        <f t="shared" si="3"/>
        <v>-44.4065073307893</v>
      </c>
      <c r="H37" s="328">
        <v>5000</v>
      </c>
      <c r="I37" s="213">
        <f t="shared" si="4"/>
        <v>2232</v>
      </c>
      <c r="J37" s="221">
        <f t="shared" si="5"/>
        <v>80.635838150289</v>
      </c>
      <c r="K37" s="336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>
      <c r="A38" s="329" t="s">
        <v>72</v>
      </c>
      <c r="B38" s="328">
        <v>4806</v>
      </c>
      <c r="C38" s="328">
        <v>4900</v>
      </c>
      <c r="D38" s="328">
        <v>3522</v>
      </c>
      <c r="E38" s="198">
        <f t="shared" si="6"/>
        <v>71.8775510204082</v>
      </c>
      <c r="F38" s="199">
        <f t="shared" si="2"/>
        <v>-1284</v>
      </c>
      <c r="G38" s="198">
        <f t="shared" si="3"/>
        <v>-26.7166042446941</v>
      </c>
      <c r="H38" s="328">
        <v>5100</v>
      </c>
      <c r="I38" s="213">
        <f t="shared" si="4"/>
        <v>1578</v>
      </c>
      <c r="J38" s="221">
        <f t="shared" si="5"/>
        <v>44.8040885860307</v>
      </c>
      <c r="K38" s="336"/>
      <c r="L38" s="188"/>
      <c r="M38" s="188"/>
      <c r="N38" s="188"/>
      <c r="O38" s="188"/>
      <c r="P38" s="188"/>
      <c r="Q38" s="188"/>
      <c r="R38" s="188"/>
      <c r="S38" s="188"/>
      <c r="T38" s="188"/>
      <c r="U38" s="188"/>
    </row>
    <row r="39" spans="1:21">
      <c r="A39" s="329" t="s">
        <v>73</v>
      </c>
      <c r="B39" s="328"/>
      <c r="C39" s="328"/>
      <c r="D39" s="328"/>
      <c r="E39" s="198"/>
      <c r="F39" s="199"/>
      <c r="G39" s="198"/>
      <c r="H39" s="328"/>
      <c r="I39" s="213">
        <f t="shared" si="4"/>
        <v>0</v>
      </c>
      <c r="J39" s="221"/>
      <c r="K39" s="336"/>
      <c r="L39" s="188"/>
      <c r="M39" s="188"/>
      <c r="N39" s="188"/>
      <c r="O39" s="188"/>
      <c r="P39" s="188"/>
      <c r="Q39" s="188"/>
      <c r="R39" s="188"/>
      <c r="S39" s="188"/>
      <c r="T39" s="188"/>
      <c r="U39" s="188"/>
    </row>
    <row r="40" spans="1:21">
      <c r="A40" s="327" t="s">
        <v>74</v>
      </c>
      <c r="B40" s="328">
        <v>22006</v>
      </c>
      <c r="C40" s="328">
        <v>23069</v>
      </c>
      <c r="D40" s="328">
        <v>17464</v>
      </c>
      <c r="E40" s="198">
        <f t="shared" si="6"/>
        <v>75.7033248081841</v>
      </c>
      <c r="F40" s="199">
        <f t="shared" si="2"/>
        <v>-4542</v>
      </c>
      <c r="G40" s="198">
        <f t="shared" si="3"/>
        <v>-20.6398255021358</v>
      </c>
      <c r="H40" s="328">
        <v>23290</v>
      </c>
      <c r="I40" s="213">
        <f t="shared" si="4"/>
        <v>5826</v>
      </c>
      <c r="J40" s="221">
        <f t="shared" si="5"/>
        <v>33.3600549702245</v>
      </c>
      <c r="K40" s="336"/>
      <c r="L40" s="188"/>
      <c r="M40" s="188"/>
      <c r="N40" s="188"/>
      <c r="O40" s="188"/>
      <c r="P40" s="188"/>
      <c r="Q40" s="188"/>
      <c r="R40" s="188"/>
      <c r="S40" s="188"/>
      <c r="T40" s="188"/>
      <c r="U40" s="188"/>
    </row>
    <row r="41" spans="1:21">
      <c r="A41" s="327" t="s">
        <v>75</v>
      </c>
      <c r="B41" s="330">
        <v>465</v>
      </c>
      <c r="C41" s="330">
        <v>150</v>
      </c>
      <c r="D41" s="330">
        <v>264</v>
      </c>
      <c r="E41" s="198">
        <f t="shared" si="6"/>
        <v>176</v>
      </c>
      <c r="F41" s="199">
        <f t="shared" si="2"/>
        <v>-201</v>
      </c>
      <c r="G41" s="198"/>
      <c r="H41" s="330">
        <v>150</v>
      </c>
      <c r="I41" s="213">
        <f t="shared" si="4"/>
        <v>-114</v>
      </c>
      <c r="J41" s="221">
        <f t="shared" si="5"/>
        <v>-43.1818181818182</v>
      </c>
      <c r="K41" s="336"/>
      <c r="L41" s="188"/>
      <c r="M41" s="188"/>
      <c r="N41" s="188"/>
      <c r="O41" s="188"/>
      <c r="P41" s="188"/>
      <c r="Q41" s="188"/>
      <c r="R41" s="188"/>
      <c r="S41" s="188"/>
      <c r="T41" s="188"/>
      <c r="U41" s="188"/>
    </row>
    <row r="42" spans="1:21">
      <c r="A42" s="329" t="s">
        <v>76</v>
      </c>
      <c r="B42" s="330">
        <v>143</v>
      </c>
      <c r="C42" s="330"/>
      <c r="D42" s="330"/>
      <c r="E42" s="198"/>
      <c r="F42" s="199">
        <f t="shared" si="2"/>
        <v>-143</v>
      </c>
      <c r="G42" s="198">
        <f t="shared" si="3"/>
        <v>-100</v>
      </c>
      <c r="H42" s="330"/>
      <c r="I42" s="213">
        <f t="shared" si="4"/>
        <v>0</v>
      </c>
      <c r="J42" s="221"/>
      <c r="K42" s="336"/>
      <c r="L42" s="188"/>
      <c r="M42" s="188"/>
      <c r="N42" s="188"/>
      <c r="O42" s="188"/>
      <c r="P42" s="188"/>
      <c r="Q42" s="188"/>
      <c r="R42" s="188"/>
      <c r="S42" s="188"/>
      <c r="T42" s="188"/>
      <c r="U42" s="188"/>
    </row>
    <row r="43" spans="1:21">
      <c r="A43" s="332" t="s">
        <v>77</v>
      </c>
      <c r="B43" s="333">
        <f>B6+B24</f>
        <v>74009</v>
      </c>
      <c r="C43" s="333">
        <f>C6+C24</f>
        <v>77413</v>
      </c>
      <c r="D43" s="333">
        <f>D6+D24</f>
        <v>58000</v>
      </c>
      <c r="E43" s="198">
        <f>D43/C43*100</f>
        <v>74.9228165811944</v>
      </c>
      <c r="F43" s="199">
        <f t="shared" si="2"/>
        <v>-16009</v>
      </c>
      <c r="G43" s="198">
        <f t="shared" si="3"/>
        <v>-21.6311529678823</v>
      </c>
      <c r="H43" s="333">
        <f>H6+H24</f>
        <v>79800</v>
      </c>
      <c r="I43" s="213">
        <f t="shared" si="4"/>
        <v>21800</v>
      </c>
      <c r="J43" s="221">
        <f t="shared" si="5"/>
        <v>37.5862068965517</v>
      </c>
      <c r="K43" s="337"/>
      <c r="L43" s="188"/>
      <c r="M43" s="188"/>
      <c r="N43" s="188"/>
      <c r="O43" s="188"/>
      <c r="P43" s="188"/>
      <c r="Q43" s="188"/>
      <c r="R43" s="188"/>
      <c r="S43" s="188"/>
      <c r="T43" s="188"/>
      <c r="U43" s="188"/>
    </row>
    <row r="44" spans="1:21">
      <c r="A44" s="334" t="s">
        <v>78</v>
      </c>
      <c r="B44" s="335">
        <f>B45+B97+B98+B103+B102</f>
        <v>258890</v>
      </c>
      <c r="C44" s="335">
        <f>C45+C97+C98+C103+C102</f>
        <v>176911</v>
      </c>
      <c r="D44" s="335">
        <f>D45+D97+D98+D103+D102</f>
        <v>274822</v>
      </c>
      <c r="E44" s="198">
        <f>D44/C44*100</f>
        <v>155.344777882664</v>
      </c>
      <c r="F44" s="199">
        <f t="shared" si="2"/>
        <v>15932</v>
      </c>
      <c r="G44" s="198">
        <f t="shared" si="3"/>
        <v>6.15396500444203</v>
      </c>
      <c r="H44" s="335">
        <f>H45+H97+H98+H103+H102</f>
        <v>198070</v>
      </c>
      <c r="I44" s="213">
        <f t="shared" si="4"/>
        <v>-76752</v>
      </c>
      <c r="J44" s="221">
        <f t="shared" si="5"/>
        <v>-27.9278951466768</v>
      </c>
      <c r="K44" s="337"/>
      <c r="L44" s="188"/>
      <c r="M44" s="188"/>
      <c r="N44" s="188"/>
      <c r="O44" s="188"/>
      <c r="P44" s="188"/>
      <c r="Q44" s="188"/>
      <c r="R44" s="188"/>
      <c r="S44" s="188"/>
      <c r="T44" s="188"/>
      <c r="U44" s="188"/>
    </row>
    <row r="45" spans="1:21">
      <c r="A45" s="196" t="s">
        <v>79</v>
      </c>
      <c r="B45" s="197">
        <f>B46+B51+B76</f>
        <v>202514</v>
      </c>
      <c r="C45" s="197">
        <f>C46+C51+C76</f>
        <v>140316</v>
      </c>
      <c r="D45" s="197">
        <f>D46+D51+D76</f>
        <v>221824</v>
      </c>
      <c r="E45" s="198">
        <f t="shared" ref="E45:E76" si="7">D45/C45*100</f>
        <v>158.088885087944</v>
      </c>
      <c r="F45" s="199">
        <f t="shared" ref="F45:F55" si="8">D45-B45</f>
        <v>19310</v>
      </c>
      <c r="G45" s="198">
        <f t="shared" ref="G45:G55" si="9">(D45/B45-1)*100</f>
        <v>9.5351432493556</v>
      </c>
      <c r="H45" s="197">
        <f>H46+H51+H76</f>
        <v>143925</v>
      </c>
      <c r="I45" s="213">
        <f t="shared" ref="I45:I76" si="10">H45-D45</f>
        <v>-77899</v>
      </c>
      <c r="J45" s="221">
        <f t="shared" ref="J45:J76" si="11">(H45/D45-1)*100</f>
        <v>-35.117480525101</v>
      </c>
      <c r="K45" s="336"/>
      <c r="L45" s="188"/>
      <c r="M45" s="188"/>
      <c r="N45" s="188"/>
      <c r="O45" s="188"/>
      <c r="P45" s="188"/>
      <c r="Q45" s="188"/>
      <c r="R45" s="188"/>
      <c r="S45" s="188"/>
      <c r="T45" s="188"/>
      <c r="U45" s="188"/>
    </row>
    <row r="46" spans="1:21">
      <c r="A46" s="196" t="s">
        <v>80</v>
      </c>
      <c r="B46" s="197">
        <f>SUM(B47:B50)</f>
        <v>10056</v>
      </c>
      <c r="C46" s="197">
        <f>SUM(C47:C50)</f>
        <v>10056</v>
      </c>
      <c r="D46" s="197">
        <f>SUM(D47:D50)</f>
        <v>10056</v>
      </c>
      <c r="E46" s="198">
        <f t="shared" si="7"/>
        <v>100</v>
      </c>
      <c r="F46" s="199">
        <f t="shared" si="8"/>
        <v>0</v>
      </c>
      <c r="G46" s="198">
        <f t="shared" si="9"/>
        <v>0</v>
      </c>
      <c r="H46" s="197">
        <f>SUM(H47:H50)</f>
        <v>10056</v>
      </c>
      <c r="I46" s="213">
        <f t="shared" si="10"/>
        <v>0</v>
      </c>
      <c r="J46" s="221">
        <f t="shared" si="11"/>
        <v>0</v>
      </c>
      <c r="K46" s="336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1:21">
      <c r="A47" s="202" t="s">
        <v>81</v>
      </c>
      <c r="B47" s="203">
        <v>942</v>
      </c>
      <c r="C47" s="203">
        <v>942</v>
      </c>
      <c r="D47" s="203">
        <v>942</v>
      </c>
      <c r="E47" s="198">
        <f t="shared" si="7"/>
        <v>100</v>
      </c>
      <c r="F47" s="199">
        <f t="shared" si="8"/>
        <v>0</v>
      </c>
      <c r="G47" s="198">
        <f t="shared" si="9"/>
        <v>0</v>
      </c>
      <c r="H47" s="203">
        <v>942</v>
      </c>
      <c r="I47" s="213">
        <f t="shared" si="10"/>
        <v>0</v>
      </c>
      <c r="J47" s="221">
        <f t="shared" si="11"/>
        <v>0</v>
      </c>
      <c r="K47" s="336"/>
      <c r="L47" s="188"/>
      <c r="M47" s="188"/>
      <c r="N47" s="188"/>
      <c r="O47" s="188"/>
      <c r="P47" s="188"/>
      <c r="Q47" s="188"/>
      <c r="R47" s="188"/>
      <c r="S47" s="188"/>
      <c r="T47" s="188"/>
      <c r="U47" s="188"/>
    </row>
    <row r="48" spans="1:21">
      <c r="A48" s="204" t="s">
        <v>82</v>
      </c>
      <c r="B48" s="203">
        <v>778</v>
      </c>
      <c r="C48" s="203">
        <v>778</v>
      </c>
      <c r="D48" s="203">
        <v>778</v>
      </c>
      <c r="E48" s="198">
        <f t="shared" si="7"/>
        <v>100</v>
      </c>
      <c r="F48" s="199">
        <f t="shared" si="8"/>
        <v>0</v>
      </c>
      <c r="G48" s="198">
        <f t="shared" si="9"/>
        <v>0</v>
      </c>
      <c r="H48" s="203">
        <v>778</v>
      </c>
      <c r="I48" s="213">
        <f t="shared" si="10"/>
        <v>0</v>
      </c>
      <c r="J48" s="221">
        <f t="shared" si="11"/>
        <v>0</v>
      </c>
      <c r="K48" s="336"/>
      <c r="L48" s="188"/>
      <c r="M48" s="188"/>
      <c r="N48" s="188"/>
      <c r="O48" s="188"/>
      <c r="P48" s="188"/>
      <c r="Q48" s="188"/>
      <c r="R48" s="188"/>
      <c r="S48" s="188"/>
      <c r="T48" s="188"/>
      <c r="U48" s="188"/>
    </row>
    <row r="49" spans="1:21">
      <c r="A49" s="204" t="s">
        <v>83</v>
      </c>
      <c r="B49" s="203">
        <v>5895</v>
      </c>
      <c r="C49" s="203">
        <v>5895</v>
      </c>
      <c r="D49" s="203">
        <v>5895</v>
      </c>
      <c r="E49" s="198">
        <f t="shared" si="7"/>
        <v>100</v>
      </c>
      <c r="F49" s="199">
        <f t="shared" si="8"/>
        <v>0</v>
      </c>
      <c r="G49" s="198">
        <f t="shared" si="9"/>
        <v>0</v>
      </c>
      <c r="H49" s="203">
        <v>5895</v>
      </c>
      <c r="I49" s="213">
        <f t="shared" si="10"/>
        <v>0</v>
      </c>
      <c r="J49" s="221">
        <f t="shared" si="11"/>
        <v>0</v>
      </c>
      <c r="K49" s="336"/>
      <c r="L49" s="188"/>
      <c r="M49" s="188"/>
      <c r="N49" s="188"/>
      <c r="O49" s="188"/>
      <c r="P49" s="188"/>
      <c r="Q49" s="188"/>
      <c r="R49" s="188"/>
      <c r="S49" s="188"/>
      <c r="T49" s="188"/>
      <c r="U49" s="188"/>
    </row>
    <row r="50" spans="1:21">
      <c r="A50" s="204" t="s">
        <v>84</v>
      </c>
      <c r="B50" s="203">
        <v>2441</v>
      </c>
      <c r="C50" s="203">
        <v>2441</v>
      </c>
      <c r="D50" s="203">
        <v>2441</v>
      </c>
      <c r="E50" s="198">
        <f t="shared" si="7"/>
        <v>100</v>
      </c>
      <c r="F50" s="199">
        <f t="shared" si="8"/>
        <v>0</v>
      </c>
      <c r="G50" s="198">
        <f t="shared" si="9"/>
        <v>0</v>
      </c>
      <c r="H50" s="203">
        <v>2441</v>
      </c>
      <c r="I50" s="213">
        <f t="shared" si="10"/>
        <v>0</v>
      </c>
      <c r="J50" s="221">
        <f t="shared" si="11"/>
        <v>0</v>
      </c>
      <c r="K50" s="336"/>
      <c r="L50" s="188"/>
      <c r="M50" s="188"/>
      <c r="N50" s="188"/>
      <c r="O50" s="188"/>
      <c r="P50" s="188"/>
      <c r="Q50" s="188"/>
      <c r="R50" s="188"/>
      <c r="S50" s="188"/>
      <c r="T50" s="188"/>
      <c r="U50" s="188"/>
    </row>
    <row r="51" spans="1:21">
      <c r="A51" s="235" t="s">
        <v>85</v>
      </c>
      <c r="B51" s="215">
        <f>SUM(B52:B75)</f>
        <v>146829</v>
      </c>
      <c r="C51" s="215">
        <f>SUM(C52:C75)</f>
        <v>122186</v>
      </c>
      <c r="D51" s="215">
        <f>SUM(D52:D75)</f>
        <v>172017</v>
      </c>
      <c r="E51" s="198">
        <f t="shared" si="7"/>
        <v>140.782904751772</v>
      </c>
      <c r="F51" s="199">
        <f t="shared" si="8"/>
        <v>25188</v>
      </c>
      <c r="G51" s="198">
        <f t="shared" si="9"/>
        <v>17.154649285904</v>
      </c>
      <c r="H51" s="215">
        <f>SUM(H52:H75)</f>
        <v>128357</v>
      </c>
      <c r="I51" s="213">
        <f t="shared" si="10"/>
        <v>-43660</v>
      </c>
      <c r="J51" s="221">
        <f t="shared" si="11"/>
        <v>-25.3812123220379</v>
      </c>
      <c r="K51" s="338"/>
      <c r="L51" s="188"/>
      <c r="M51" s="188"/>
      <c r="N51" s="188"/>
      <c r="O51" s="188"/>
      <c r="P51" s="188"/>
      <c r="Q51" s="188"/>
      <c r="R51" s="188"/>
      <c r="S51" s="188"/>
      <c r="T51" s="188"/>
      <c r="U51" s="188"/>
    </row>
    <row r="52" spans="1:21">
      <c r="A52" s="202" t="s">
        <v>86</v>
      </c>
      <c r="B52" s="203">
        <v>1094</v>
      </c>
      <c r="C52" s="203">
        <v>1094</v>
      </c>
      <c r="D52" s="203">
        <v>1094</v>
      </c>
      <c r="E52" s="198">
        <f t="shared" si="7"/>
        <v>100</v>
      </c>
      <c r="F52" s="199">
        <f t="shared" si="8"/>
        <v>0</v>
      </c>
      <c r="G52" s="198">
        <f t="shared" si="9"/>
        <v>0</v>
      </c>
      <c r="H52" s="203">
        <v>1094</v>
      </c>
      <c r="I52" s="213">
        <f t="shared" si="10"/>
        <v>0</v>
      </c>
      <c r="J52" s="221">
        <f t="shared" si="11"/>
        <v>0</v>
      </c>
      <c r="K52" s="338"/>
      <c r="L52" s="188"/>
      <c r="M52" s="188"/>
      <c r="N52" s="188"/>
      <c r="O52" s="188"/>
      <c r="P52" s="188"/>
      <c r="Q52" s="188"/>
      <c r="R52" s="188"/>
      <c r="S52" s="188"/>
      <c r="T52" s="188"/>
      <c r="U52" s="188"/>
    </row>
    <row r="53" spans="1:21">
      <c r="A53" s="202" t="s">
        <v>87</v>
      </c>
      <c r="B53" s="203">
        <v>28134</v>
      </c>
      <c r="C53" s="203">
        <v>28134</v>
      </c>
      <c r="D53" s="203">
        <v>31654</v>
      </c>
      <c r="E53" s="198">
        <f t="shared" si="7"/>
        <v>112.511551858961</v>
      </c>
      <c r="F53" s="199">
        <f t="shared" si="8"/>
        <v>3520</v>
      </c>
      <c r="G53" s="198">
        <f t="shared" si="9"/>
        <v>12.5115518589607</v>
      </c>
      <c r="H53" s="203">
        <v>28489</v>
      </c>
      <c r="I53" s="213">
        <f t="shared" si="10"/>
        <v>-3165</v>
      </c>
      <c r="J53" s="221">
        <f t="shared" si="11"/>
        <v>-9.99873633663992</v>
      </c>
      <c r="K53" s="33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>
      <c r="A54" s="202" t="s">
        <v>88</v>
      </c>
      <c r="B54" s="203">
        <v>10597</v>
      </c>
      <c r="C54" s="203">
        <v>10598</v>
      </c>
      <c r="D54" s="203">
        <v>11454</v>
      </c>
      <c r="E54" s="198">
        <f t="shared" si="7"/>
        <v>108.076995659558</v>
      </c>
      <c r="F54" s="199">
        <f t="shared" si="8"/>
        <v>857</v>
      </c>
      <c r="G54" s="198">
        <f t="shared" si="9"/>
        <v>8.08719448900632</v>
      </c>
      <c r="H54" s="203">
        <v>11454</v>
      </c>
      <c r="I54" s="213">
        <f t="shared" si="10"/>
        <v>0</v>
      </c>
      <c r="J54" s="221">
        <f t="shared" si="11"/>
        <v>0</v>
      </c>
      <c r="K54" s="33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>
      <c r="A55" s="202" t="s">
        <v>89</v>
      </c>
      <c r="B55" s="203">
        <v>9662</v>
      </c>
      <c r="C55" s="203">
        <f>13883+68</f>
        <v>13951</v>
      </c>
      <c r="D55" s="203">
        <v>10061</v>
      </c>
      <c r="E55" s="198">
        <f t="shared" si="7"/>
        <v>72.116694143789</v>
      </c>
      <c r="F55" s="199">
        <f t="shared" si="8"/>
        <v>399</v>
      </c>
      <c r="G55" s="198">
        <f t="shared" si="9"/>
        <v>4.12957979714346</v>
      </c>
      <c r="H55" s="203">
        <v>13064</v>
      </c>
      <c r="I55" s="213">
        <f t="shared" si="10"/>
        <v>3003</v>
      </c>
      <c r="J55" s="221">
        <f t="shared" si="11"/>
        <v>29.8479276413875</v>
      </c>
      <c r="K55" s="338"/>
      <c r="L55" s="188"/>
      <c r="M55" s="188"/>
      <c r="N55" s="188"/>
      <c r="O55" s="188"/>
      <c r="P55" s="188"/>
      <c r="Q55" s="188"/>
      <c r="R55" s="188"/>
      <c r="S55" s="188"/>
      <c r="T55" s="188"/>
      <c r="U55" s="188"/>
    </row>
    <row r="56" spans="1:21">
      <c r="A56" s="202" t="s">
        <v>90</v>
      </c>
      <c r="C56" s="203"/>
      <c r="E56" s="198"/>
      <c r="F56" s="199">
        <f t="shared" ref="F56:F104" si="12">D56-B56</f>
        <v>0</v>
      </c>
      <c r="G56" s="198"/>
      <c r="H56" s="203"/>
      <c r="I56" s="213">
        <f t="shared" si="10"/>
        <v>0</v>
      </c>
      <c r="J56" s="221"/>
      <c r="K56" s="338"/>
      <c r="L56" s="188"/>
      <c r="M56" s="188"/>
      <c r="N56" s="188"/>
      <c r="O56" s="188"/>
      <c r="P56" s="188"/>
      <c r="Q56" s="188"/>
      <c r="R56" s="188"/>
      <c r="S56" s="188"/>
      <c r="T56" s="188"/>
      <c r="U56" s="188"/>
    </row>
    <row r="57" spans="1:21">
      <c r="A57" s="202" t="s">
        <v>91</v>
      </c>
      <c r="B57" s="203"/>
      <c r="C57" s="203"/>
      <c r="D57" s="203"/>
      <c r="E57" s="198"/>
      <c r="F57" s="199">
        <f t="shared" si="12"/>
        <v>0</v>
      </c>
      <c r="G57" s="198"/>
      <c r="H57" s="203"/>
      <c r="I57" s="213">
        <f t="shared" si="10"/>
        <v>0</v>
      </c>
      <c r="J57" s="221"/>
      <c r="K57" s="338"/>
      <c r="L57" s="188"/>
      <c r="M57" s="188"/>
      <c r="N57" s="188"/>
      <c r="O57" s="188"/>
      <c r="P57" s="188"/>
      <c r="Q57" s="188"/>
      <c r="R57" s="188"/>
      <c r="S57" s="188"/>
      <c r="T57" s="188"/>
      <c r="U57" s="188"/>
    </row>
    <row r="58" spans="1:21">
      <c r="A58" s="202" t="s">
        <v>92</v>
      </c>
      <c r="B58" s="203">
        <v>657</v>
      </c>
      <c r="C58" s="203">
        <v>591</v>
      </c>
      <c r="D58" s="203">
        <v>667</v>
      </c>
      <c r="E58" s="198">
        <f t="shared" si="7"/>
        <v>112.859560067682</v>
      </c>
      <c r="F58" s="199">
        <f t="shared" si="12"/>
        <v>10</v>
      </c>
      <c r="G58" s="198">
        <f t="shared" ref="G56:G104" si="13">(D58/B58-1)*100</f>
        <v>1.52207001522071</v>
      </c>
      <c r="H58" s="203"/>
      <c r="I58" s="213">
        <f t="shared" si="10"/>
        <v>-667</v>
      </c>
      <c r="J58" s="221">
        <f t="shared" si="11"/>
        <v>-100</v>
      </c>
      <c r="K58" s="338"/>
      <c r="L58" s="188"/>
      <c r="M58" s="188"/>
      <c r="N58" s="188"/>
      <c r="O58" s="188"/>
      <c r="P58" s="188"/>
      <c r="Q58" s="188"/>
      <c r="R58" s="188"/>
      <c r="S58" s="188"/>
      <c r="T58" s="188"/>
      <c r="U58" s="188"/>
    </row>
    <row r="59" spans="1:21">
      <c r="A59" s="202" t="s">
        <v>93</v>
      </c>
      <c r="B59" s="203">
        <v>150</v>
      </c>
      <c r="C59" s="203">
        <v>150</v>
      </c>
      <c r="D59" s="203">
        <v>200</v>
      </c>
      <c r="E59" s="198">
        <f t="shared" si="7"/>
        <v>133.333333333333</v>
      </c>
      <c r="F59" s="199">
        <f t="shared" si="12"/>
        <v>50</v>
      </c>
      <c r="G59" s="198">
        <f t="shared" si="13"/>
        <v>33.3333333333333</v>
      </c>
      <c r="H59" s="203">
        <v>181</v>
      </c>
      <c r="I59" s="213">
        <f t="shared" si="10"/>
        <v>-19</v>
      </c>
      <c r="J59" s="221">
        <f t="shared" si="11"/>
        <v>-9.5</v>
      </c>
      <c r="K59" s="338"/>
      <c r="L59" s="188"/>
      <c r="M59" s="188"/>
      <c r="N59" s="188"/>
      <c r="O59" s="188"/>
      <c r="P59" s="188"/>
      <c r="Q59" s="188"/>
      <c r="R59" s="188"/>
      <c r="S59" s="188"/>
      <c r="T59" s="188"/>
      <c r="U59" s="188"/>
    </row>
    <row r="60" spans="1:21">
      <c r="A60" s="202" t="s">
        <v>94</v>
      </c>
      <c r="B60" s="203">
        <v>20701</v>
      </c>
      <c r="C60" s="203">
        <v>15297</v>
      </c>
      <c r="D60" s="203">
        <v>21317</v>
      </c>
      <c r="E60" s="198">
        <f t="shared" si="7"/>
        <v>139.354121723214</v>
      </c>
      <c r="F60" s="199">
        <f t="shared" si="12"/>
        <v>616</v>
      </c>
      <c r="G60" s="198">
        <f t="shared" si="13"/>
        <v>2.97570165692478</v>
      </c>
      <c r="H60" s="203">
        <v>20717</v>
      </c>
      <c r="I60" s="213">
        <f t="shared" si="10"/>
        <v>-600</v>
      </c>
      <c r="J60" s="221">
        <f t="shared" si="11"/>
        <v>-2.81465497021157</v>
      </c>
      <c r="K60" s="338"/>
      <c r="L60" s="188"/>
      <c r="M60" s="188"/>
      <c r="N60" s="188"/>
      <c r="O60" s="188"/>
      <c r="P60" s="188"/>
      <c r="Q60" s="188"/>
      <c r="R60" s="188"/>
      <c r="S60" s="188"/>
      <c r="T60" s="188"/>
      <c r="U60" s="188"/>
    </row>
    <row r="61" spans="1:21">
      <c r="A61" s="209" t="s">
        <v>95</v>
      </c>
      <c r="B61" s="203">
        <v>699</v>
      </c>
      <c r="C61" s="203">
        <v>629</v>
      </c>
      <c r="D61" s="203">
        <v>839</v>
      </c>
      <c r="E61" s="198">
        <f t="shared" si="7"/>
        <v>133.386327503975</v>
      </c>
      <c r="F61" s="199">
        <f t="shared" si="12"/>
        <v>140</v>
      </c>
      <c r="G61" s="198">
        <f t="shared" si="13"/>
        <v>20.0286123032904</v>
      </c>
      <c r="H61" s="203">
        <v>692</v>
      </c>
      <c r="I61" s="213">
        <f t="shared" si="10"/>
        <v>-147</v>
      </c>
      <c r="J61" s="221">
        <f t="shared" si="11"/>
        <v>-17.5208581644815</v>
      </c>
      <c r="K61" s="338"/>
      <c r="L61" s="188"/>
      <c r="M61" s="188"/>
      <c r="N61" s="188"/>
      <c r="O61" s="188"/>
      <c r="P61" s="188"/>
      <c r="Q61" s="188"/>
      <c r="R61" s="188"/>
      <c r="S61" s="188"/>
      <c r="T61" s="188"/>
      <c r="U61" s="188"/>
    </row>
    <row r="62" spans="1:21">
      <c r="A62" s="209" t="s">
        <v>96</v>
      </c>
      <c r="B62" s="203">
        <v>2893</v>
      </c>
      <c r="C62" s="203">
        <v>2851</v>
      </c>
      <c r="D62" s="203">
        <v>3000</v>
      </c>
      <c r="E62" s="198">
        <f t="shared" si="7"/>
        <v>105.226236408278</v>
      </c>
      <c r="F62" s="199">
        <f t="shared" si="12"/>
        <v>107</v>
      </c>
      <c r="G62" s="198">
        <f t="shared" si="13"/>
        <v>3.69858278603525</v>
      </c>
      <c r="H62" s="203">
        <v>2988</v>
      </c>
      <c r="I62" s="213">
        <f t="shared" si="10"/>
        <v>-12</v>
      </c>
      <c r="J62" s="221">
        <f t="shared" si="11"/>
        <v>-0.4</v>
      </c>
      <c r="K62" s="338"/>
      <c r="L62" s="188"/>
      <c r="M62" s="188"/>
      <c r="N62" s="188"/>
      <c r="O62" s="188"/>
      <c r="P62" s="188"/>
      <c r="Q62" s="188"/>
      <c r="R62" s="188"/>
      <c r="S62" s="188"/>
      <c r="T62" s="188"/>
      <c r="U62" s="188"/>
    </row>
    <row r="63" ht="27" spans="1:21">
      <c r="A63" s="209" t="s">
        <v>97</v>
      </c>
      <c r="B63" s="203">
        <v>10985</v>
      </c>
      <c r="C63" s="203">
        <v>9849</v>
      </c>
      <c r="D63" s="203">
        <v>12124</v>
      </c>
      <c r="E63" s="198">
        <f t="shared" si="7"/>
        <v>123.098791755508</v>
      </c>
      <c r="F63" s="199">
        <f t="shared" si="12"/>
        <v>1139</v>
      </c>
      <c r="G63" s="198">
        <f t="shared" si="13"/>
        <v>10.368684569868</v>
      </c>
      <c r="H63" s="203">
        <v>6044</v>
      </c>
      <c r="I63" s="213">
        <f t="shared" si="10"/>
        <v>-6080</v>
      </c>
      <c r="J63" s="221">
        <f t="shared" si="11"/>
        <v>-50.1484658528538</v>
      </c>
      <c r="K63" s="338"/>
      <c r="L63" s="188"/>
      <c r="M63" s="188"/>
      <c r="N63" s="188"/>
      <c r="O63" s="188"/>
      <c r="P63" s="188"/>
      <c r="Q63" s="188"/>
      <c r="R63" s="188"/>
      <c r="S63" s="188"/>
      <c r="T63" s="188"/>
      <c r="U63" s="188"/>
    </row>
    <row r="64" spans="1:21">
      <c r="A64" s="209" t="s">
        <v>98</v>
      </c>
      <c r="B64" s="203">
        <v>1254</v>
      </c>
      <c r="C64" s="203"/>
      <c r="D64" s="203">
        <v>1238</v>
      </c>
      <c r="E64" s="198"/>
      <c r="F64" s="199">
        <f t="shared" si="12"/>
        <v>-16</v>
      </c>
      <c r="G64" s="198">
        <f t="shared" si="13"/>
        <v>-1.27591706539075</v>
      </c>
      <c r="H64" s="203"/>
      <c r="I64" s="213">
        <f t="shared" si="10"/>
        <v>-1238</v>
      </c>
      <c r="J64" s="221">
        <f t="shared" si="11"/>
        <v>-100</v>
      </c>
      <c r="K64" s="338"/>
      <c r="L64" s="188"/>
      <c r="M64" s="188"/>
      <c r="N64" s="188"/>
      <c r="O64" s="188"/>
      <c r="P64" s="188"/>
      <c r="Q64" s="188"/>
      <c r="R64" s="188"/>
      <c r="S64" s="188"/>
      <c r="T64" s="188"/>
      <c r="U64" s="188"/>
    </row>
    <row r="65" spans="1:21">
      <c r="A65" s="209" t="s">
        <v>99</v>
      </c>
      <c r="B65" s="203">
        <v>10619</v>
      </c>
      <c r="C65" s="203">
        <v>8071</v>
      </c>
      <c r="D65" s="203">
        <v>10154</v>
      </c>
      <c r="E65" s="198">
        <f t="shared" si="7"/>
        <v>125.808450006195</v>
      </c>
      <c r="F65" s="199">
        <f t="shared" si="12"/>
        <v>-465</v>
      </c>
      <c r="G65" s="198">
        <f t="shared" si="13"/>
        <v>-4.37894340333365</v>
      </c>
      <c r="H65" s="203">
        <v>8174</v>
      </c>
      <c r="I65" s="213">
        <f t="shared" si="10"/>
        <v>-1980</v>
      </c>
      <c r="J65" s="221">
        <f t="shared" si="11"/>
        <v>-19.4997045499311</v>
      </c>
      <c r="K65" s="338"/>
      <c r="L65" s="188"/>
      <c r="M65" s="188"/>
      <c r="N65" s="188"/>
      <c r="O65" s="188"/>
      <c r="P65" s="188"/>
      <c r="Q65" s="188"/>
      <c r="R65" s="188"/>
      <c r="S65" s="188"/>
      <c r="T65" s="188"/>
      <c r="U65" s="188"/>
    </row>
    <row r="66" ht="27" spans="1:21">
      <c r="A66" s="209" t="s">
        <v>100</v>
      </c>
      <c r="B66" s="203">
        <v>269</v>
      </c>
      <c r="C66" s="203">
        <v>221</v>
      </c>
      <c r="D66" s="203">
        <v>270</v>
      </c>
      <c r="E66" s="198">
        <f t="shared" si="7"/>
        <v>122.171945701357</v>
      </c>
      <c r="F66" s="199">
        <f t="shared" si="12"/>
        <v>1</v>
      </c>
      <c r="G66" s="198">
        <f t="shared" si="13"/>
        <v>0.371747211895901</v>
      </c>
      <c r="H66" s="203">
        <v>30</v>
      </c>
      <c r="I66" s="213">
        <f t="shared" si="10"/>
        <v>-240</v>
      </c>
      <c r="J66" s="221">
        <f t="shared" si="11"/>
        <v>-88.8888888888889</v>
      </c>
      <c r="K66" s="338"/>
      <c r="L66" s="188"/>
      <c r="M66" s="188"/>
      <c r="N66" s="188"/>
      <c r="O66" s="188"/>
      <c r="P66" s="188"/>
      <c r="Q66" s="188"/>
      <c r="R66" s="188"/>
      <c r="S66" s="188"/>
      <c r="T66" s="188"/>
      <c r="U66" s="188"/>
    </row>
    <row r="67" spans="1:21">
      <c r="A67" s="202" t="s">
        <v>101</v>
      </c>
      <c r="B67" s="203">
        <v>19718</v>
      </c>
      <c r="C67" s="203">
        <v>15321</v>
      </c>
      <c r="D67" s="203">
        <v>21643</v>
      </c>
      <c r="E67" s="198">
        <f t="shared" si="7"/>
        <v>141.263625089746</v>
      </c>
      <c r="F67" s="199">
        <f t="shared" si="12"/>
        <v>1925</v>
      </c>
      <c r="G67" s="198">
        <f t="shared" si="13"/>
        <v>9.76265341312505</v>
      </c>
      <c r="H67" s="203">
        <v>16611</v>
      </c>
      <c r="I67" s="213">
        <f t="shared" si="10"/>
        <v>-5032</v>
      </c>
      <c r="J67" s="221">
        <f t="shared" si="11"/>
        <v>-23.2500115510789</v>
      </c>
      <c r="K67" s="338"/>
      <c r="L67" s="188"/>
      <c r="M67" s="188"/>
      <c r="N67" s="188"/>
      <c r="O67" s="188"/>
      <c r="P67" s="188"/>
      <c r="Q67" s="188"/>
      <c r="R67" s="188"/>
      <c r="S67" s="188"/>
      <c r="T67" s="188"/>
      <c r="U67" s="188"/>
    </row>
    <row r="68" spans="1:21">
      <c r="A68" s="202" t="s">
        <v>102</v>
      </c>
      <c r="B68" s="203">
        <v>6870</v>
      </c>
      <c r="C68" s="203">
        <v>5478</v>
      </c>
      <c r="D68" s="203">
        <v>6985</v>
      </c>
      <c r="E68" s="198">
        <f t="shared" si="7"/>
        <v>127.510040160643</v>
      </c>
      <c r="F68" s="199">
        <f t="shared" si="12"/>
        <v>115</v>
      </c>
      <c r="G68" s="198">
        <f t="shared" si="13"/>
        <v>1.67394468704511</v>
      </c>
      <c r="H68" s="203">
        <v>1388</v>
      </c>
      <c r="I68" s="213">
        <f t="shared" si="10"/>
        <v>-5597</v>
      </c>
      <c r="J68" s="221">
        <f t="shared" si="11"/>
        <v>-80.1288475304223</v>
      </c>
      <c r="K68" s="338"/>
      <c r="L68" s="188"/>
      <c r="M68" s="188"/>
      <c r="N68" s="188"/>
      <c r="O68" s="188"/>
      <c r="P68" s="188"/>
      <c r="Q68" s="188"/>
      <c r="R68" s="188"/>
      <c r="S68" s="188"/>
      <c r="T68" s="188"/>
      <c r="U68" s="188"/>
    </row>
    <row r="69" spans="1:21">
      <c r="A69" s="202" t="s">
        <v>103</v>
      </c>
      <c r="B69" s="203">
        <v>232</v>
      </c>
      <c r="C69" s="203">
        <v>73</v>
      </c>
      <c r="D69" s="203">
        <v>130</v>
      </c>
      <c r="E69" s="198">
        <f t="shared" si="7"/>
        <v>178.082191780822</v>
      </c>
      <c r="F69" s="199">
        <f t="shared" si="12"/>
        <v>-102</v>
      </c>
      <c r="G69" s="198">
        <f t="shared" si="13"/>
        <v>-43.9655172413793</v>
      </c>
      <c r="H69" s="203">
        <v>175</v>
      </c>
      <c r="I69" s="213">
        <f t="shared" si="10"/>
        <v>45</v>
      </c>
      <c r="J69" s="221">
        <f t="shared" si="11"/>
        <v>34.6153846153846</v>
      </c>
      <c r="K69" s="338"/>
      <c r="L69" s="188"/>
      <c r="M69" s="188"/>
      <c r="N69" s="188"/>
      <c r="O69" s="188"/>
      <c r="P69" s="188"/>
      <c r="Q69" s="188"/>
      <c r="R69" s="188"/>
      <c r="S69" s="188"/>
      <c r="T69" s="188"/>
      <c r="U69" s="188"/>
    </row>
    <row r="70" spans="1:21">
      <c r="A70" s="202" t="s">
        <v>104</v>
      </c>
      <c r="B70" s="203">
        <v>8905</v>
      </c>
      <c r="C70" s="203">
        <v>8384</v>
      </c>
      <c r="D70" s="203">
        <v>13253</v>
      </c>
      <c r="E70" s="198">
        <f t="shared" si="7"/>
        <v>158.074904580153</v>
      </c>
      <c r="F70" s="199">
        <f t="shared" si="12"/>
        <v>4348</v>
      </c>
      <c r="G70" s="198">
        <f t="shared" si="13"/>
        <v>48.8265019651881</v>
      </c>
      <c r="H70" s="203">
        <v>7028</v>
      </c>
      <c r="I70" s="213">
        <f t="shared" si="10"/>
        <v>-6225</v>
      </c>
      <c r="J70" s="221">
        <f t="shared" si="11"/>
        <v>-46.9704972459066</v>
      </c>
      <c r="K70" s="338"/>
      <c r="L70" s="188"/>
      <c r="M70" s="188"/>
      <c r="N70" s="188"/>
      <c r="O70" s="188"/>
      <c r="P70" s="188"/>
      <c r="Q70" s="188"/>
      <c r="R70" s="188"/>
      <c r="S70" s="188"/>
      <c r="T70" s="188"/>
      <c r="U70" s="188"/>
    </row>
    <row r="71" spans="1:21">
      <c r="A71" s="202" t="s">
        <v>105</v>
      </c>
      <c r="B71" s="203">
        <v>11294</v>
      </c>
      <c r="C71" s="203">
        <v>493</v>
      </c>
      <c r="D71" s="203">
        <v>10345</v>
      </c>
      <c r="E71" s="198">
        <f t="shared" si="7"/>
        <v>2098.37728194726</v>
      </c>
      <c r="F71" s="199">
        <f t="shared" si="12"/>
        <v>-949</v>
      </c>
      <c r="G71" s="198">
        <f t="shared" si="13"/>
        <v>-8.40269169470515</v>
      </c>
      <c r="H71" s="203">
        <v>2640</v>
      </c>
      <c r="I71" s="213">
        <f t="shared" si="10"/>
        <v>-7705</v>
      </c>
      <c r="J71" s="221">
        <f t="shared" si="11"/>
        <v>-74.4804253262446</v>
      </c>
      <c r="K71" s="338"/>
      <c r="L71" s="188"/>
      <c r="M71" s="188"/>
      <c r="N71" s="188"/>
      <c r="O71" s="188"/>
      <c r="P71" s="188"/>
      <c r="Q71" s="188"/>
      <c r="R71" s="188"/>
      <c r="S71" s="188"/>
      <c r="T71" s="188"/>
      <c r="U71" s="188"/>
    </row>
    <row r="72" spans="1:21">
      <c r="A72" s="202" t="s">
        <v>106</v>
      </c>
      <c r="B72" s="203">
        <v>-511</v>
      </c>
      <c r="C72" s="203">
        <v>478</v>
      </c>
      <c r="D72" s="203">
        <v>2259</v>
      </c>
      <c r="E72" s="198">
        <f t="shared" si="7"/>
        <v>472.594142259414</v>
      </c>
      <c r="F72" s="199">
        <f t="shared" si="12"/>
        <v>2770</v>
      </c>
      <c r="G72" s="198">
        <f t="shared" si="13"/>
        <v>-542.074363992172</v>
      </c>
      <c r="H72" s="203">
        <v>3308</v>
      </c>
      <c r="I72" s="213">
        <f t="shared" si="10"/>
        <v>1049</v>
      </c>
      <c r="J72" s="221">
        <f t="shared" si="11"/>
        <v>46.4364763169544</v>
      </c>
      <c r="K72" s="338"/>
      <c r="L72" s="188"/>
      <c r="M72" s="188"/>
      <c r="N72" s="188"/>
      <c r="O72" s="188"/>
      <c r="P72" s="188"/>
      <c r="Q72" s="188"/>
      <c r="R72" s="188"/>
      <c r="S72" s="188"/>
      <c r="T72" s="188"/>
      <c r="U72" s="188"/>
    </row>
    <row r="73" ht="27" spans="1:21">
      <c r="A73" s="202" t="s">
        <v>107</v>
      </c>
      <c r="B73" s="203">
        <v>-14</v>
      </c>
      <c r="C73" s="203"/>
      <c r="D73" s="203">
        <v>160</v>
      </c>
      <c r="E73" s="198"/>
      <c r="F73" s="199">
        <f t="shared" si="12"/>
        <v>174</v>
      </c>
      <c r="G73" s="198">
        <f t="shared" si="13"/>
        <v>-1242.85714285714</v>
      </c>
      <c r="H73" s="203">
        <v>300</v>
      </c>
      <c r="I73" s="213">
        <f t="shared" si="10"/>
        <v>140</v>
      </c>
      <c r="J73" s="221">
        <f t="shared" si="11"/>
        <v>87.5</v>
      </c>
      <c r="K73" s="338"/>
      <c r="L73" s="188"/>
      <c r="M73" s="188"/>
      <c r="N73" s="188"/>
      <c r="O73" s="188"/>
      <c r="P73" s="188"/>
      <c r="Q73" s="188"/>
      <c r="R73" s="188"/>
      <c r="S73" s="188"/>
      <c r="T73" s="188"/>
      <c r="U73" s="188"/>
    </row>
    <row r="74" spans="1:21">
      <c r="A74" s="202" t="s">
        <v>108</v>
      </c>
      <c r="B74" s="203"/>
      <c r="C74" s="203"/>
      <c r="D74" s="203"/>
      <c r="E74" s="198"/>
      <c r="F74" s="199">
        <f t="shared" si="12"/>
        <v>0</v>
      </c>
      <c r="G74" s="198"/>
      <c r="H74" s="203"/>
      <c r="I74" s="213">
        <f t="shared" si="10"/>
        <v>0</v>
      </c>
      <c r="J74" s="221"/>
      <c r="K74" s="33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  <row r="75" spans="1:21">
      <c r="A75" s="202" t="s">
        <v>109</v>
      </c>
      <c r="B75" s="203">
        <v>2621</v>
      </c>
      <c r="C75" s="203">
        <f>194+329</f>
        <v>523</v>
      </c>
      <c r="D75" s="203">
        <v>13170</v>
      </c>
      <c r="E75" s="198">
        <f t="shared" si="7"/>
        <v>2518.16443594646</v>
      </c>
      <c r="F75" s="199">
        <f t="shared" si="12"/>
        <v>10549</v>
      </c>
      <c r="G75" s="198">
        <f t="shared" si="13"/>
        <v>402.479969477299</v>
      </c>
      <c r="H75" s="203">
        <v>3980</v>
      </c>
      <c r="I75" s="213">
        <f t="shared" si="10"/>
        <v>-9190</v>
      </c>
      <c r="J75" s="221">
        <f t="shared" si="11"/>
        <v>-69.7798025816249</v>
      </c>
      <c r="K75" s="338"/>
      <c r="L75" s="188"/>
      <c r="M75" s="188"/>
      <c r="N75" s="188"/>
      <c r="O75" s="188"/>
      <c r="P75" s="188"/>
      <c r="Q75" s="188"/>
      <c r="R75" s="188"/>
      <c r="S75" s="188"/>
      <c r="T75" s="188"/>
      <c r="U75" s="188"/>
    </row>
    <row r="76" spans="1:21">
      <c r="A76" s="202" t="s">
        <v>110</v>
      </c>
      <c r="B76" s="215">
        <f>SUM(B77:B96)</f>
        <v>45629</v>
      </c>
      <c r="C76" s="215">
        <f>SUM(C77:C96)</f>
        <v>8074</v>
      </c>
      <c r="D76" s="215">
        <f>SUM(D77:D96)</f>
        <v>39751</v>
      </c>
      <c r="E76" s="198">
        <f t="shared" si="7"/>
        <v>492.333415902898</v>
      </c>
      <c r="F76" s="199">
        <f t="shared" si="12"/>
        <v>-5878</v>
      </c>
      <c r="G76" s="198">
        <f t="shared" si="13"/>
        <v>-12.8821582765347</v>
      </c>
      <c r="H76" s="215">
        <f>SUM(H77:H96)</f>
        <v>5512</v>
      </c>
      <c r="I76" s="213">
        <f t="shared" si="10"/>
        <v>-34239</v>
      </c>
      <c r="J76" s="221">
        <f t="shared" si="11"/>
        <v>-86.1336821715177</v>
      </c>
      <c r="K76" s="338"/>
      <c r="L76" s="188"/>
      <c r="M76" s="188"/>
      <c r="N76" s="188"/>
      <c r="O76" s="188"/>
      <c r="P76" s="188"/>
      <c r="Q76" s="188"/>
      <c r="R76" s="188"/>
      <c r="S76" s="188"/>
      <c r="T76" s="188"/>
      <c r="U76" s="188"/>
    </row>
    <row r="77" spans="1:21">
      <c r="A77" s="202" t="s">
        <v>111</v>
      </c>
      <c r="B77" s="211">
        <f>229+176</f>
        <v>405</v>
      </c>
      <c r="C77" s="212"/>
      <c r="D77" s="211">
        <v>179</v>
      </c>
      <c r="E77" s="198"/>
      <c r="F77" s="199">
        <f t="shared" si="12"/>
        <v>-226</v>
      </c>
      <c r="G77" s="198">
        <f t="shared" si="13"/>
        <v>-55.8024691358025</v>
      </c>
      <c r="H77" s="212">
        <v>21</v>
      </c>
      <c r="I77" s="213">
        <f t="shared" ref="I77:I104" si="14">H77-D77</f>
        <v>-158</v>
      </c>
      <c r="J77" s="221">
        <f t="shared" ref="J77:J104" si="15">(H77/D77-1)*100</f>
        <v>-88.268156424581</v>
      </c>
      <c r="K77" s="338"/>
      <c r="L77" s="188"/>
      <c r="M77" s="188"/>
      <c r="N77" s="188"/>
      <c r="O77" s="188"/>
      <c r="P77" s="188"/>
      <c r="Q77" s="188"/>
      <c r="R77" s="188"/>
      <c r="S77" s="188"/>
      <c r="T77" s="188"/>
      <c r="U77" s="188"/>
    </row>
    <row r="78" spans="1:21">
      <c r="A78" s="202" t="s">
        <v>112</v>
      </c>
      <c r="B78" s="211"/>
      <c r="C78" s="212"/>
      <c r="D78" s="211"/>
      <c r="E78" s="198"/>
      <c r="F78" s="199">
        <f t="shared" si="12"/>
        <v>0</v>
      </c>
      <c r="G78" s="198"/>
      <c r="H78" s="212"/>
      <c r="I78" s="213">
        <f t="shared" si="14"/>
        <v>0</v>
      </c>
      <c r="J78" s="221"/>
      <c r="K78" s="338"/>
      <c r="L78" s="188"/>
      <c r="M78" s="188"/>
      <c r="N78" s="188"/>
      <c r="O78" s="188"/>
      <c r="P78" s="188"/>
      <c r="Q78" s="188"/>
      <c r="R78" s="188"/>
      <c r="S78" s="188"/>
      <c r="T78" s="188"/>
      <c r="U78" s="188"/>
    </row>
    <row r="79" spans="1:21">
      <c r="A79" s="202" t="s">
        <v>113</v>
      </c>
      <c r="B79" s="211"/>
      <c r="C79" s="212"/>
      <c r="D79" s="211"/>
      <c r="E79" s="198"/>
      <c r="F79" s="199">
        <f t="shared" si="12"/>
        <v>0</v>
      </c>
      <c r="G79" s="198"/>
      <c r="H79" s="212"/>
      <c r="I79" s="213">
        <f t="shared" si="14"/>
        <v>0</v>
      </c>
      <c r="J79" s="221"/>
      <c r="K79" s="338"/>
      <c r="L79" s="188"/>
      <c r="M79" s="188"/>
      <c r="N79" s="188"/>
      <c r="O79" s="188"/>
      <c r="P79" s="188"/>
      <c r="Q79" s="188"/>
      <c r="R79" s="188"/>
      <c r="S79" s="188"/>
      <c r="T79" s="188"/>
      <c r="U79" s="188"/>
    </row>
    <row r="80" spans="1:21">
      <c r="A80" s="202" t="s">
        <v>114</v>
      </c>
      <c r="B80" s="211">
        <v>170</v>
      </c>
      <c r="C80" s="212"/>
      <c r="D80" s="211"/>
      <c r="E80" s="198"/>
      <c r="F80" s="199">
        <f t="shared" si="12"/>
        <v>-170</v>
      </c>
      <c r="G80" s="198">
        <f t="shared" si="13"/>
        <v>-100</v>
      </c>
      <c r="H80" s="212"/>
      <c r="I80" s="213">
        <f t="shared" si="14"/>
        <v>0</v>
      </c>
      <c r="J80" s="221"/>
      <c r="K80" s="338"/>
      <c r="L80" s="188"/>
      <c r="M80" s="188"/>
      <c r="N80" s="188"/>
      <c r="O80" s="188"/>
      <c r="P80" s="188"/>
      <c r="Q80" s="188"/>
      <c r="R80" s="188"/>
      <c r="S80" s="188"/>
      <c r="T80" s="188"/>
      <c r="U80" s="188"/>
    </row>
    <row r="81" spans="1:21">
      <c r="A81" s="202" t="s">
        <v>115</v>
      </c>
      <c r="B81" s="211">
        <f>120</f>
        <v>120</v>
      </c>
      <c r="C81" s="212"/>
      <c r="D81" s="211"/>
      <c r="E81" s="198"/>
      <c r="F81" s="199">
        <f t="shared" si="12"/>
        <v>-120</v>
      </c>
      <c r="G81" s="198">
        <f t="shared" si="13"/>
        <v>-100</v>
      </c>
      <c r="H81" s="212"/>
      <c r="I81" s="213">
        <f t="shared" si="14"/>
        <v>0</v>
      </c>
      <c r="J81" s="221"/>
      <c r="K81" s="338"/>
      <c r="L81" s="188"/>
      <c r="M81" s="188"/>
      <c r="N81" s="188"/>
      <c r="O81" s="188"/>
      <c r="P81" s="188"/>
      <c r="Q81" s="188"/>
      <c r="R81" s="188"/>
      <c r="S81" s="188"/>
      <c r="T81" s="188"/>
      <c r="U81" s="188"/>
    </row>
    <row r="82" spans="1:21">
      <c r="A82" s="202" t="s">
        <v>116</v>
      </c>
      <c r="B82" s="211">
        <v>510</v>
      </c>
      <c r="C82" s="212"/>
      <c r="D82" s="211">
        <v>660</v>
      </c>
      <c r="E82" s="198"/>
      <c r="F82" s="199">
        <f t="shared" si="12"/>
        <v>150</v>
      </c>
      <c r="G82" s="198">
        <f t="shared" si="13"/>
        <v>29.4117647058824</v>
      </c>
      <c r="H82" s="212"/>
      <c r="I82" s="213">
        <f t="shared" si="14"/>
        <v>-660</v>
      </c>
      <c r="J82" s="221">
        <f t="shared" si="15"/>
        <v>-100</v>
      </c>
      <c r="K82" s="338"/>
      <c r="L82" s="188"/>
      <c r="M82" s="188"/>
      <c r="N82" s="188"/>
      <c r="O82" s="188"/>
      <c r="P82" s="188"/>
      <c r="Q82" s="188"/>
      <c r="R82" s="188"/>
      <c r="S82" s="188"/>
      <c r="T82" s="188"/>
      <c r="U82" s="188"/>
    </row>
    <row r="83" spans="1:21">
      <c r="A83" s="202" t="s">
        <v>117</v>
      </c>
      <c r="B83" s="211">
        <f>67+20</f>
        <v>87</v>
      </c>
      <c r="C83" s="212">
        <v>65</v>
      </c>
      <c r="D83" s="211">
        <v>537</v>
      </c>
      <c r="E83" s="198">
        <f t="shared" ref="E83:E88" si="16">D83/C83*100</f>
        <v>826.153846153846</v>
      </c>
      <c r="F83" s="199">
        <f t="shared" si="12"/>
        <v>450</v>
      </c>
      <c r="G83" s="198">
        <f t="shared" si="13"/>
        <v>517.241379310345</v>
      </c>
      <c r="H83" s="212"/>
      <c r="I83" s="213">
        <f t="shared" si="14"/>
        <v>-537</v>
      </c>
      <c r="J83" s="221">
        <f t="shared" si="15"/>
        <v>-100</v>
      </c>
      <c r="K83" s="338"/>
      <c r="L83" s="188"/>
      <c r="M83" s="188"/>
      <c r="N83" s="188"/>
      <c r="O83" s="188"/>
      <c r="P83" s="188"/>
      <c r="Q83" s="188"/>
      <c r="R83" s="188"/>
      <c r="S83" s="188"/>
      <c r="T83" s="188"/>
      <c r="U83" s="188"/>
    </row>
    <row r="84" spans="1:21">
      <c r="A84" s="202" t="s">
        <v>118</v>
      </c>
      <c r="B84" s="211">
        <f>2397+456</f>
        <v>2853</v>
      </c>
      <c r="C84" s="212">
        <v>242</v>
      </c>
      <c r="D84" s="211">
        <v>599</v>
      </c>
      <c r="E84" s="198">
        <f t="shared" si="16"/>
        <v>247.520661157025</v>
      </c>
      <c r="F84" s="199">
        <f t="shared" si="12"/>
        <v>-2254</v>
      </c>
      <c r="G84" s="198">
        <f t="shared" si="13"/>
        <v>-79.0045566070803</v>
      </c>
      <c r="H84" s="212">
        <v>310</v>
      </c>
      <c r="I84" s="213">
        <f t="shared" si="14"/>
        <v>-289</v>
      </c>
      <c r="J84" s="221">
        <f t="shared" si="15"/>
        <v>-48.2470784641068</v>
      </c>
      <c r="K84" s="338"/>
      <c r="L84" s="188"/>
      <c r="M84" s="188"/>
      <c r="N84" s="188"/>
      <c r="O84" s="188"/>
      <c r="P84" s="188"/>
      <c r="Q84" s="188"/>
      <c r="R84" s="188"/>
      <c r="S84" s="188"/>
      <c r="T84" s="188"/>
      <c r="U84" s="188"/>
    </row>
    <row r="85" spans="1:21">
      <c r="A85" s="202" t="s">
        <v>119</v>
      </c>
      <c r="B85" s="211">
        <f>1504+201</f>
        <v>1705</v>
      </c>
      <c r="C85" s="212">
        <v>439</v>
      </c>
      <c r="D85" s="211">
        <v>1024</v>
      </c>
      <c r="E85" s="198">
        <f t="shared" si="16"/>
        <v>233.257403189066</v>
      </c>
      <c r="F85" s="199">
        <f t="shared" si="12"/>
        <v>-681</v>
      </c>
      <c r="G85" s="198">
        <f t="shared" si="13"/>
        <v>-39.941348973607</v>
      </c>
      <c r="H85" s="212"/>
      <c r="I85" s="213">
        <f t="shared" si="14"/>
        <v>-1024</v>
      </c>
      <c r="J85" s="221">
        <f t="shared" si="15"/>
        <v>-100</v>
      </c>
      <c r="K85" s="338"/>
      <c r="L85" s="188"/>
      <c r="M85" s="188"/>
      <c r="N85" s="188"/>
      <c r="O85" s="188"/>
      <c r="P85" s="188"/>
      <c r="Q85" s="188"/>
      <c r="R85" s="188"/>
      <c r="S85" s="188"/>
      <c r="T85" s="188"/>
      <c r="U85" s="188"/>
    </row>
    <row r="86" spans="1:21">
      <c r="A86" s="202" t="s">
        <v>120</v>
      </c>
      <c r="B86" s="211">
        <f>7733+132</f>
        <v>7865</v>
      </c>
      <c r="C86" s="212">
        <v>350</v>
      </c>
      <c r="D86" s="211">
        <v>9165</v>
      </c>
      <c r="E86" s="198">
        <f t="shared" si="16"/>
        <v>2618.57142857143</v>
      </c>
      <c r="F86" s="199">
        <f t="shared" si="12"/>
        <v>1300</v>
      </c>
      <c r="G86" s="198">
        <f t="shared" si="13"/>
        <v>16.5289256198347</v>
      </c>
      <c r="H86" s="212">
        <v>-8</v>
      </c>
      <c r="I86" s="213">
        <f t="shared" si="14"/>
        <v>-9173</v>
      </c>
      <c r="J86" s="221">
        <f t="shared" si="15"/>
        <v>-100.087288597927</v>
      </c>
      <c r="K86" s="338"/>
      <c r="L86" s="188"/>
      <c r="M86" s="188"/>
      <c r="N86" s="188"/>
      <c r="O86" s="188"/>
      <c r="P86" s="188"/>
      <c r="Q86" s="188"/>
      <c r="R86" s="188"/>
      <c r="S86" s="188"/>
      <c r="T86" s="188"/>
      <c r="U86" s="188"/>
    </row>
    <row r="87" spans="1:21">
      <c r="A87" s="202" t="s">
        <v>121</v>
      </c>
      <c r="B87" s="211">
        <v>3233</v>
      </c>
      <c r="C87" s="212">
        <v>149</v>
      </c>
      <c r="D87" s="211">
        <v>571</v>
      </c>
      <c r="E87" s="198">
        <f t="shared" si="16"/>
        <v>383.221476510067</v>
      </c>
      <c r="F87" s="199">
        <f t="shared" si="12"/>
        <v>-2662</v>
      </c>
      <c r="G87" s="198">
        <f t="shared" si="13"/>
        <v>-82.3383854005568</v>
      </c>
      <c r="H87" s="212">
        <v>180</v>
      </c>
      <c r="I87" s="213">
        <f t="shared" si="14"/>
        <v>-391</v>
      </c>
      <c r="J87" s="221">
        <f t="shared" si="15"/>
        <v>-68.476357267951</v>
      </c>
      <c r="K87" s="338"/>
      <c r="L87" s="188"/>
      <c r="M87" s="188"/>
      <c r="N87" s="188"/>
      <c r="O87" s="188"/>
      <c r="P87" s="188"/>
      <c r="Q87" s="188"/>
      <c r="R87" s="188"/>
      <c r="S87" s="188"/>
      <c r="T87" s="188"/>
      <c r="U87" s="188"/>
    </row>
    <row r="88" spans="1:21">
      <c r="A88" s="202" t="s">
        <v>122</v>
      </c>
      <c r="B88" s="211">
        <f>12839+2052</f>
        <v>14891</v>
      </c>
      <c r="C88" s="212">
        <v>4829</v>
      </c>
      <c r="D88" s="211">
        <v>11734</v>
      </c>
      <c r="E88" s="198">
        <f t="shared" si="16"/>
        <v>242.990267136053</v>
      </c>
      <c r="F88" s="199">
        <f t="shared" si="12"/>
        <v>-3157</v>
      </c>
      <c r="G88" s="198">
        <f t="shared" si="13"/>
        <v>-21.2007252702975</v>
      </c>
      <c r="H88" s="212">
        <v>4563</v>
      </c>
      <c r="I88" s="213">
        <f t="shared" si="14"/>
        <v>-7171</v>
      </c>
      <c r="J88" s="221">
        <f t="shared" si="15"/>
        <v>-61.113004942901</v>
      </c>
      <c r="K88" s="338"/>
      <c r="L88" s="188"/>
      <c r="M88" s="188"/>
      <c r="N88" s="188"/>
      <c r="O88" s="188"/>
      <c r="P88" s="188"/>
      <c r="Q88" s="188"/>
      <c r="R88" s="188"/>
      <c r="S88" s="188"/>
      <c r="T88" s="188"/>
      <c r="U88" s="188"/>
    </row>
    <row r="89" spans="1:21">
      <c r="A89" s="202" t="s">
        <v>123</v>
      </c>
      <c r="B89" s="211">
        <v>160</v>
      </c>
      <c r="C89" s="212"/>
      <c r="D89" s="211">
        <v>292</v>
      </c>
      <c r="E89" s="198"/>
      <c r="F89" s="199">
        <f t="shared" si="12"/>
        <v>132</v>
      </c>
      <c r="G89" s="198">
        <f t="shared" si="13"/>
        <v>82.5</v>
      </c>
      <c r="H89" s="212"/>
      <c r="I89" s="213">
        <f t="shared" si="14"/>
        <v>-292</v>
      </c>
      <c r="J89" s="221">
        <f t="shared" si="15"/>
        <v>-100</v>
      </c>
      <c r="K89" s="338"/>
      <c r="L89" s="188"/>
      <c r="M89" s="188"/>
      <c r="N89" s="188"/>
      <c r="O89" s="188"/>
      <c r="P89" s="188"/>
      <c r="Q89" s="188"/>
      <c r="R89" s="188"/>
      <c r="S89" s="188"/>
      <c r="T89" s="188"/>
      <c r="U89" s="188"/>
    </row>
    <row r="90" spans="1:21">
      <c r="A90" s="202" t="s">
        <v>124</v>
      </c>
      <c r="B90" s="211">
        <v>6945</v>
      </c>
      <c r="C90" s="212">
        <v>2000</v>
      </c>
      <c r="D90" s="211">
        <v>10651</v>
      </c>
      <c r="E90" s="198">
        <f>D90/C90*100</f>
        <v>532.55</v>
      </c>
      <c r="F90" s="199">
        <f t="shared" si="12"/>
        <v>3706</v>
      </c>
      <c r="G90" s="198">
        <f t="shared" si="13"/>
        <v>53.3621310295176</v>
      </c>
      <c r="H90" s="212"/>
      <c r="I90" s="213">
        <f t="shared" si="14"/>
        <v>-10651</v>
      </c>
      <c r="J90" s="221">
        <f t="shared" si="15"/>
        <v>-100</v>
      </c>
      <c r="K90" s="338"/>
      <c r="L90" s="188"/>
      <c r="M90" s="188"/>
      <c r="N90" s="188"/>
      <c r="O90" s="188"/>
      <c r="P90" s="188"/>
      <c r="Q90" s="188"/>
      <c r="R90" s="188"/>
      <c r="S90" s="188"/>
      <c r="T90" s="188"/>
      <c r="U90" s="188"/>
    </row>
    <row r="91" spans="1:21">
      <c r="A91" s="202" t="s">
        <v>125</v>
      </c>
      <c r="B91" s="211"/>
      <c r="C91" s="212"/>
      <c r="D91" s="211"/>
      <c r="E91" s="198"/>
      <c r="F91" s="199">
        <f t="shared" si="12"/>
        <v>0</v>
      </c>
      <c r="G91" s="198"/>
      <c r="H91" s="212"/>
      <c r="I91" s="213">
        <f t="shared" si="14"/>
        <v>0</v>
      </c>
      <c r="J91" s="221"/>
      <c r="K91" s="338"/>
      <c r="L91" s="188"/>
      <c r="M91" s="188"/>
      <c r="N91" s="188"/>
      <c r="O91" s="188"/>
      <c r="P91" s="188"/>
      <c r="Q91" s="188"/>
      <c r="R91" s="188"/>
      <c r="S91" s="188"/>
      <c r="T91" s="188"/>
      <c r="U91" s="188"/>
    </row>
    <row r="92" spans="1:21">
      <c r="A92" s="202" t="s">
        <v>126</v>
      </c>
      <c r="B92" s="211">
        <v>1421</v>
      </c>
      <c r="C92" s="212"/>
      <c r="D92" s="211">
        <v>1596</v>
      </c>
      <c r="E92" s="198"/>
      <c r="F92" s="199">
        <f t="shared" si="12"/>
        <v>175</v>
      </c>
      <c r="G92" s="198">
        <f t="shared" si="13"/>
        <v>12.3152709359606</v>
      </c>
      <c r="H92" s="212"/>
      <c r="I92" s="213">
        <f t="shared" si="14"/>
        <v>-1596</v>
      </c>
      <c r="J92" s="221">
        <f t="shared" si="15"/>
        <v>-100</v>
      </c>
      <c r="K92" s="338"/>
      <c r="L92" s="188"/>
      <c r="M92" s="188"/>
      <c r="N92" s="188"/>
      <c r="O92" s="188"/>
      <c r="P92" s="188"/>
      <c r="Q92" s="188"/>
      <c r="R92" s="188"/>
      <c r="S92" s="188"/>
      <c r="T92" s="188"/>
      <c r="U92" s="188"/>
    </row>
    <row r="93" spans="1:21">
      <c r="A93" s="202" t="s">
        <v>127</v>
      </c>
      <c r="B93" s="211">
        <v>950</v>
      </c>
      <c r="C93" s="212"/>
      <c r="D93" s="211">
        <v>1446</v>
      </c>
      <c r="E93" s="198"/>
      <c r="F93" s="199">
        <f t="shared" si="12"/>
        <v>496</v>
      </c>
      <c r="G93" s="198">
        <f t="shared" si="13"/>
        <v>52.2105263157895</v>
      </c>
      <c r="H93" s="212">
        <v>126</v>
      </c>
      <c r="I93" s="213">
        <f t="shared" si="14"/>
        <v>-1320</v>
      </c>
      <c r="J93" s="221">
        <f t="shared" si="15"/>
        <v>-91.2863070539419</v>
      </c>
      <c r="K93" s="338"/>
      <c r="L93" s="188"/>
      <c r="M93" s="188"/>
      <c r="N93" s="188"/>
      <c r="O93" s="188"/>
      <c r="P93" s="188"/>
      <c r="Q93" s="188"/>
      <c r="R93" s="188"/>
      <c r="S93" s="188"/>
      <c r="T93" s="188"/>
      <c r="U93" s="188"/>
    </row>
    <row r="94" spans="1:21">
      <c r="A94" s="202" t="s">
        <v>128</v>
      </c>
      <c r="B94" s="211">
        <v>4166</v>
      </c>
      <c r="C94" s="212"/>
      <c r="D94" s="211">
        <v>650</v>
      </c>
      <c r="E94" s="198"/>
      <c r="F94" s="199">
        <f t="shared" si="12"/>
        <v>-3516</v>
      </c>
      <c r="G94" s="198">
        <f t="shared" si="13"/>
        <v>-84.3975036005761</v>
      </c>
      <c r="H94" s="212"/>
      <c r="I94" s="213">
        <f t="shared" si="14"/>
        <v>-650</v>
      </c>
      <c r="J94" s="221">
        <f t="shared" si="15"/>
        <v>-100</v>
      </c>
      <c r="K94" s="338"/>
      <c r="L94" s="188"/>
      <c r="M94" s="188"/>
      <c r="N94" s="188"/>
      <c r="O94" s="188"/>
      <c r="P94" s="188"/>
      <c r="Q94" s="188"/>
      <c r="R94" s="188"/>
      <c r="S94" s="188"/>
      <c r="T94" s="188"/>
      <c r="U94" s="188"/>
    </row>
    <row r="95" spans="1:21">
      <c r="A95" s="202" t="s">
        <v>129</v>
      </c>
      <c r="B95" s="211">
        <v>44</v>
      </c>
      <c r="C95" s="212"/>
      <c r="D95" s="211">
        <v>315</v>
      </c>
      <c r="E95" s="198"/>
      <c r="F95" s="199">
        <f t="shared" si="12"/>
        <v>271</v>
      </c>
      <c r="G95" s="198">
        <f t="shared" si="13"/>
        <v>615.909090909091</v>
      </c>
      <c r="H95" s="212">
        <v>17</v>
      </c>
      <c r="I95" s="213">
        <f t="shared" si="14"/>
        <v>-298</v>
      </c>
      <c r="J95" s="221">
        <f t="shared" si="15"/>
        <v>-94.6031746031746</v>
      </c>
      <c r="K95" s="338"/>
      <c r="L95" s="188"/>
      <c r="M95" s="188"/>
      <c r="N95" s="188"/>
      <c r="O95" s="188"/>
      <c r="P95" s="188"/>
      <c r="Q95" s="188"/>
      <c r="R95" s="188"/>
      <c r="S95" s="188"/>
      <c r="T95" s="188"/>
      <c r="U95" s="188"/>
    </row>
    <row r="96" spans="1:21">
      <c r="A96" s="202" t="s">
        <v>130</v>
      </c>
      <c r="B96" s="211">
        <f>1+103</f>
        <v>104</v>
      </c>
      <c r="C96" s="212"/>
      <c r="D96" s="211">
        <v>332</v>
      </c>
      <c r="E96" s="198"/>
      <c r="F96" s="199">
        <f t="shared" si="12"/>
        <v>228</v>
      </c>
      <c r="G96" s="198">
        <f t="shared" si="13"/>
        <v>219.230769230769</v>
      </c>
      <c r="H96" s="212">
        <v>303</v>
      </c>
      <c r="I96" s="213">
        <f t="shared" si="14"/>
        <v>-29</v>
      </c>
      <c r="J96" s="221">
        <f t="shared" si="15"/>
        <v>-8.73493975903614</v>
      </c>
      <c r="K96" s="338"/>
      <c r="L96" s="188"/>
      <c r="M96" s="188"/>
      <c r="N96" s="188"/>
      <c r="O96" s="188"/>
      <c r="P96" s="188"/>
      <c r="Q96" s="188"/>
      <c r="R96" s="188"/>
      <c r="S96" s="188"/>
      <c r="T96" s="188"/>
      <c r="U96" s="188"/>
    </row>
    <row r="97" spans="1:21">
      <c r="A97" s="214" t="s">
        <v>131</v>
      </c>
      <c r="B97" s="203">
        <v>9736</v>
      </c>
      <c r="C97" s="203">
        <v>30443</v>
      </c>
      <c r="D97" s="203">
        <v>30129</v>
      </c>
      <c r="E97" s="198">
        <f>D97/C97*100</f>
        <v>98.9685642019512</v>
      </c>
      <c r="F97" s="199">
        <f t="shared" si="12"/>
        <v>20393</v>
      </c>
      <c r="G97" s="198">
        <f t="shared" si="13"/>
        <v>209.45973705834</v>
      </c>
      <c r="H97" s="203">
        <v>41408</v>
      </c>
      <c r="I97" s="213">
        <f t="shared" si="14"/>
        <v>11279</v>
      </c>
      <c r="J97" s="221">
        <f t="shared" si="15"/>
        <v>37.435693185967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</row>
    <row r="98" spans="1:21">
      <c r="A98" s="214" t="s">
        <v>132</v>
      </c>
      <c r="B98" s="215">
        <f>SUM(B99:B101)</f>
        <v>38134</v>
      </c>
      <c r="C98" s="216">
        <f>SUM(C99:C101)</f>
        <v>6152</v>
      </c>
      <c r="D98" s="215">
        <f>SUM(D99:D101)</f>
        <v>111</v>
      </c>
      <c r="E98" s="198">
        <f>D98/C98*100</f>
        <v>1.80429128738622</v>
      </c>
      <c r="F98" s="199">
        <f t="shared" si="12"/>
        <v>-38023</v>
      </c>
      <c r="G98" s="198">
        <f t="shared" si="13"/>
        <v>-99.7089211727068</v>
      </c>
      <c r="H98" s="216">
        <f>SUM(H99:H101)</f>
        <v>12737</v>
      </c>
      <c r="I98" s="213">
        <f t="shared" si="14"/>
        <v>12626</v>
      </c>
      <c r="J98" s="221">
        <f t="shared" si="15"/>
        <v>11374.7747747748</v>
      </c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</row>
    <row r="99" spans="1:21">
      <c r="A99" s="214" t="s">
        <v>133</v>
      </c>
      <c r="B99" s="203">
        <v>38050</v>
      </c>
      <c r="C99" s="203">
        <v>6077</v>
      </c>
      <c r="D99" s="203"/>
      <c r="E99" s="198">
        <f>D99/C99*100</f>
        <v>0</v>
      </c>
      <c r="F99" s="199">
        <f t="shared" si="12"/>
        <v>-38050</v>
      </c>
      <c r="G99" s="198">
        <f t="shared" si="13"/>
        <v>-100</v>
      </c>
      <c r="H99" s="203">
        <v>12666</v>
      </c>
      <c r="I99" s="213">
        <f t="shared" si="14"/>
        <v>12666</v>
      </c>
      <c r="J99" s="221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</row>
    <row r="100" spans="1:21">
      <c r="A100" s="214" t="s">
        <v>134</v>
      </c>
      <c r="B100" s="203">
        <v>84</v>
      </c>
      <c r="C100" s="203">
        <v>75</v>
      </c>
      <c r="D100" s="203">
        <v>111</v>
      </c>
      <c r="E100" s="198">
        <f>D100/C100*100</f>
        <v>148</v>
      </c>
      <c r="F100" s="199">
        <f t="shared" si="12"/>
        <v>27</v>
      </c>
      <c r="G100" s="198">
        <f t="shared" si="13"/>
        <v>32.1428571428571</v>
      </c>
      <c r="H100" s="203">
        <v>71</v>
      </c>
      <c r="I100" s="213">
        <f t="shared" si="14"/>
        <v>-40</v>
      </c>
      <c r="J100" s="221">
        <f t="shared" si="15"/>
        <v>-36.036036036036</v>
      </c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</row>
    <row r="101" spans="1:21">
      <c r="A101" s="214" t="s">
        <v>135</v>
      </c>
      <c r="B101" s="203"/>
      <c r="C101" s="203"/>
      <c r="D101" s="203"/>
      <c r="E101" s="198"/>
      <c r="F101" s="199">
        <f t="shared" si="12"/>
        <v>0</v>
      </c>
      <c r="G101" s="198"/>
      <c r="H101" s="203"/>
      <c r="I101" s="213">
        <f t="shared" si="14"/>
        <v>0</v>
      </c>
      <c r="J101" s="221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</row>
    <row r="102" spans="1:21">
      <c r="A102" s="214" t="s">
        <v>136</v>
      </c>
      <c r="B102" s="203">
        <v>822</v>
      </c>
      <c r="C102" s="203"/>
      <c r="D102" s="203">
        <v>16</v>
      </c>
      <c r="E102" s="198"/>
      <c r="F102" s="199">
        <f t="shared" si="12"/>
        <v>-806</v>
      </c>
      <c r="G102" s="198">
        <f t="shared" si="13"/>
        <v>-98.0535279805353</v>
      </c>
      <c r="H102" s="203"/>
      <c r="I102" s="213">
        <f t="shared" si="14"/>
        <v>-16</v>
      </c>
      <c r="J102" s="221">
        <f t="shared" si="15"/>
        <v>-100</v>
      </c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</row>
    <row r="103" spans="1:21">
      <c r="A103" s="222" t="s">
        <v>137</v>
      </c>
      <c r="B103" s="203">
        <v>7684</v>
      </c>
      <c r="C103" s="203"/>
      <c r="D103" s="203">
        <v>22742</v>
      </c>
      <c r="E103" s="198"/>
      <c r="F103" s="199">
        <f t="shared" si="12"/>
        <v>15058</v>
      </c>
      <c r="G103" s="198">
        <f t="shared" si="13"/>
        <v>195.965642894326</v>
      </c>
      <c r="H103" s="203"/>
      <c r="I103" s="213">
        <f t="shared" si="14"/>
        <v>-22742</v>
      </c>
      <c r="J103" s="221">
        <f t="shared" si="15"/>
        <v>-100</v>
      </c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</row>
    <row r="104" spans="1:21">
      <c r="A104" s="332" t="s">
        <v>138</v>
      </c>
      <c r="B104" s="339">
        <f>B43+B44</f>
        <v>332899</v>
      </c>
      <c r="C104" s="339">
        <f>C43+C44</f>
        <v>254324</v>
      </c>
      <c r="D104" s="339">
        <f>D43+D44</f>
        <v>332822</v>
      </c>
      <c r="E104" s="198">
        <f>D104/C104*100</f>
        <v>130.865352856986</v>
      </c>
      <c r="F104" s="199">
        <f t="shared" si="12"/>
        <v>-77</v>
      </c>
      <c r="G104" s="198">
        <f t="shared" si="13"/>
        <v>-0.0231301385705596</v>
      </c>
      <c r="H104" s="339">
        <f>H43+H44</f>
        <v>277870</v>
      </c>
      <c r="I104" s="213">
        <f t="shared" si="14"/>
        <v>-54952</v>
      </c>
      <c r="J104" s="221">
        <f t="shared" si="15"/>
        <v>-16.5109277631887</v>
      </c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</row>
    <row r="105" spans="1:21">
      <c r="A105" s="237"/>
      <c r="B105" s="237"/>
      <c r="C105" s="336"/>
      <c r="D105" s="336"/>
      <c r="E105" s="336"/>
      <c r="F105" s="336"/>
      <c r="G105" s="336"/>
      <c r="H105" s="336"/>
      <c r="I105" s="337"/>
      <c r="J105" s="336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</row>
    <row r="106" spans="1:21">
      <c r="A106" s="340"/>
      <c r="B106" s="340"/>
      <c r="C106" s="188"/>
      <c r="D106" s="188"/>
      <c r="E106" s="188"/>
      <c r="F106" s="188"/>
      <c r="G106" s="188"/>
      <c r="H106" s="188"/>
      <c r="I106" s="341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</row>
    <row r="107" spans="1:21">
      <c r="A107" s="340"/>
      <c r="B107" s="340"/>
      <c r="C107" s="188"/>
      <c r="D107" s="188"/>
      <c r="E107" s="188"/>
      <c r="F107" s="188"/>
      <c r="G107" s="188"/>
      <c r="H107" s="188"/>
      <c r="I107" s="341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</row>
    <row r="108" spans="1:21">
      <c r="A108" s="340"/>
      <c r="B108" s="340"/>
      <c r="C108" s="188"/>
      <c r="D108" s="188"/>
      <c r="E108" s="188"/>
      <c r="F108" s="188"/>
      <c r="G108" s="188"/>
      <c r="H108" s="188"/>
      <c r="I108" s="341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</row>
    <row r="109" spans="1:21">
      <c r="A109" s="340"/>
      <c r="B109" s="340"/>
      <c r="C109" s="188"/>
      <c r="D109" s="188"/>
      <c r="E109" s="188"/>
      <c r="F109" s="188"/>
      <c r="G109" s="188"/>
      <c r="H109" s="188"/>
      <c r="I109" s="341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</row>
    <row r="110" spans="1:21">
      <c r="A110" s="340"/>
      <c r="B110" s="340"/>
      <c r="C110" s="188"/>
      <c r="D110" s="188"/>
      <c r="E110" s="188"/>
      <c r="F110" s="188"/>
      <c r="G110" s="188"/>
      <c r="H110" s="188"/>
      <c r="I110" s="341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</row>
    <row r="111" spans="1:21">
      <c r="A111" s="340"/>
      <c r="B111" s="340"/>
      <c r="C111" s="188"/>
      <c r="D111" s="188"/>
      <c r="E111" s="188"/>
      <c r="F111" s="188"/>
      <c r="G111" s="188"/>
      <c r="H111" s="188"/>
      <c r="I111" s="341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</row>
    <row r="112" spans="1:21">
      <c r="A112" s="340"/>
      <c r="B112" s="340"/>
      <c r="C112" s="188"/>
      <c r="D112" s="188"/>
      <c r="E112" s="188"/>
      <c r="F112" s="188"/>
      <c r="G112" s="188"/>
      <c r="H112" s="188"/>
      <c r="I112" s="341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</row>
    <row r="113" spans="1:21">
      <c r="A113" s="340"/>
      <c r="B113" s="340"/>
      <c r="C113" s="188"/>
      <c r="D113" s="188"/>
      <c r="E113" s="188"/>
      <c r="F113" s="188"/>
      <c r="G113" s="188"/>
      <c r="H113" s="188"/>
      <c r="I113" s="341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</row>
    <row r="114" spans="1:21">
      <c r="A114" s="340"/>
      <c r="B114" s="340"/>
      <c r="C114" s="188"/>
      <c r="D114" s="188"/>
      <c r="E114" s="188"/>
      <c r="F114" s="188"/>
      <c r="G114" s="188"/>
      <c r="H114" s="188"/>
      <c r="I114" s="341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</row>
    <row r="115" spans="1:21">
      <c r="A115" s="340"/>
      <c r="B115" s="340"/>
      <c r="C115" s="188"/>
      <c r="D115" s="188"/>
      <c r="E115" s="188"/>
      <c r="F115" s="188"/>
      <c r="G115" s="188"/>
      <c r="H115" s="188"/>
      <c r="I115" s="341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</row>
    <row r="116" spans="1:21">
      <c r="A116" s="188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</row>
    <row r="117" spans="1:21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</row>
    <row r="118" spans="1:21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</row>
    <row r="119" spans="1:21">
      <c r="A119" s="18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</row>
    <row r="120" spans="1:21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</row>
    <row r="121" spans="1:21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</row>
    <row r="122" spans="1:21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</row>
    <row r="123" spans="1:2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</row>
    <row r="124" spans="1:21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</row>
    <row r="125" spans="1:21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</row>
    <row r="126" spans="1:21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</row>
    <row r="127" spans="1:21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</row>
    <row r="128" spans="1:21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</row>
    <row r="129" spans="1:21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</row>
    <row r="130" spans="1:21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</row>
    <row r="131" spans="1:21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</row>
    <row r="132" spans="1:21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</row>
    <row r="133" spans="1:21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</row>
    <row r="134" spans="1:21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</row>
    <row r="135" spans="1:21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</row>
    <row r="136" spans="1:21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</row>
    <row r="137" spans="1:21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</row>
    <row r="138" spans="1:21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</row>
    <row r="139" spans="1:21">
      <c r="A139" s="188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</row>
    <row r="140" spans="1:21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</row>
    <row r="141" spans="1:21">
      <c r="A141" s="188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</row>
    <row r="142" spans="1:21">
      <c r="A142" s="188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</row>
    <row r="143" spans="1:21">
      <c r="A143" s="188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</row>
    <row r="144" spans="1:21">
      <c r="A144" s="18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</row>
    <row r="145" spans="1:21">
      <c r="A145" s="188"/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</row>
    <row r="146" spans="1:21">
      <c r="A146" s="188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</row>
    <row r="147" spans="1:21">
      <c r="A147" s="188"/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</row>
    <row r="148" spans="1:21">
      <c r="A148" s="188"/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</row>
    <row r="149" spans="1:21">
      <c r="A149" s="188"/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</row>
    <row r="150" spans="1:21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</row>
    <row r="151" spans="1:21">
      <c r="A151" s="188"/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</row>
    <row r="152" spans="1:21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</row>
    <row r="153" spans="1:21">
      <c r="A153" s="188"/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</row>
    <row r="154" spans="1:21">
      <c r="A154" s="188"/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</row>
    <row r="155" spans="1:21">
      <c r="A155" s="237"/>
      <c r="B155" s="237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62"/>
  <sheetViews>
    <sheetView showZeros="0" zoomScaleSheetLayoutView="60" workbookViewId="0">
      <pane xSplit="1" ySplit="5" topLeftCell="B805" activePane="bottomRight" state="frozen"/>
      <selection/>
      <selection pane="topRight"/>
      <selection pane="bottomLeft"/>
      <selection pane="bottomRight" activeCell="F5" sqref="$A5:$XFD5"/>
    </sheetView>
  </sheetViews>
  <sheetFormatPr defaultColWidth="9" defaultRowHeight="14.25"/>
  <cols>
    <col min="1" max="1" width="43" customWidth="1"/>
    <col min="2" max="2" width="11.625" customWidth="1"/>
    <col min="3" max="3" width="14.25" customWidth="1"/>
    <col min="4" max="4" width="13.375" customWidth="1"/>
    <col min="5" max="5" width="9.875" customWidth="1"/>
    <col min="6" max="6" width="10.625" customWidth="1"/>
    <col min="7" max="7" width="9.5" customWidth="1"/>
    <col min="8" max="8" width="13" style="256" customWidth="1"/>
    <col min="11" max="11" width="9" customWidth="1"/>
    <col min="12" max="12" width="12.625" hidden="1" customWidth="1"/>
    <col min="13" max="13" width="10.375" hidden="1" customWidth="1"/>
    <col min="14" max="14" width="12.625" hidden="1" customWidth="1"/>
  </cols>
  <sheetData>
    <row r="1" customFormat="1" ht="24" spans="1:10">
      <c r="A1" s="257" t="s">
        <v>139</v>
      </c>
      <c r="B1" s="257"/>
      <c r="C1" s="257"/>
      <c r="D1" s="257"/>
      <c r="E1" s="257"/>
      <c r="F1" s="257"/>
      <c r="G1" s="257"/>
      <c r="H1" s="257"/>
      <c r="I1" s="257"/>
      <c r="J1" s="257"/>
    </row>
    <row r="2" customFormat="1" spans="1:10">
      <c r="A2" s="258"/>
      <c r="B2" s="258"/>
      <c r="C2" s="259"/>
      <c r="D2" s="259"/>
      <c r="E2" s="260"/>
      <c r="F2" s="261"/>
      <c r="G2" s="262"/>
      <c r="H2" s="263"/>
      <c r="I2" s="291" t="s">
        <v>26</v>
      </c>
      <c r="J2" s="291"/>
    </row>
    <row r="3" customFormat="1" spans="1:10">
      <c r="A3" s="264" t="s">
        <v>140</v>
      </c>
      <c r="B3" s="264">
        <v>2021</v>
      </c>
      <c r="C3" s="265" t="s">
        <v>29</v>
      </c>
      <c r="D3" s="265"/>
      <c r="E3" s="265"/>
      <c r="F3" s="265"/>
      <c r="G3" s="265"/>
      <c r="H3" s="265" t="s">
        <v>30</v>
      </c>
      <c r="I3" s="265"/>
      <c r="J3" s="265"/>
    </row>
    <row r="4" customFormat="1" spans="1:13">
      <c r="A4" s="264"/>
      <c r="B4" s="266" t="s">
        <v>33</v>
      </c>
      <c r="C4" s="266" t="s">
        <v>141</v>
      </c>
      <c r="D4" s="266" t="s">
        <v>33</v>
      </c>
      <c r="E4" s="267" t="s">
        <v>142</v>
      </c>
      <c r="F4" s="265" t="s">
        <v>35</v>
      </c>
      <c r="G4" s="265"/>
      <c r="H4" s="268" t="s">
        <v>36</v>
      </c>
      <c r="I4" s="264" t="s">
        <v>143</v>
      </c>
      <c r="J4" s="264"/>
      <c r="M4" s="292"/>
    </row>
    <row r="5" customFormat="1" spans="1:14">
      <c r="A5" s="264"/>
      <c r="B5" s="266"/>
      <c r="C5" s="266"/>
      <c r="D5" s="266"/>
      <c r="E5" s="267"/>
      <c r="F5" s="265" t="s">
        <v>38</v>
      </c>
      <c r="G5" s="269" t="s">
        <v>39</v>
      </c>
      <c r="H5" s="268"/>
      <c r="I5" s="293" t="s">
        <v>38</v>
      </c>
      <c r="J5" s="269" t="s">
        <v>39</v>
      </c>
      <c r="L5" t="s">
        <v>144</v>
      </c>
      <c r="M5" t="s">
        <v>145</v>
      </c>
      <c r="N5" t="s">
        <v>146</v>
      </c>
    </row>
    <row r="6" s="208" customFormat="1" spans="1:10">
      <c r="A6" s="270" t="s">
        <v>147</v>
      </c>
      <c r="B6" s="271">
        <v>24704</v>
      </c>
      <c r="C6" s="272">
        <v>19765</v>
      </c>
      <c r="D6" s="271">
        <f>D7+D19+D28+D39+D50+D61+D72+D84+D93+D103+D118+D127+D138+D150+D157+D166+D172+D179+D187+D194+D201+D207+D214+D220+D226+D232+D249</f>
        <v>22442</v>
      </c>
      <c r="E6" s="273">
        <f>D6/C6*100</f>
        <v>113.544143688338</v>
      </c>
      <c r="F6" s="271">
        <f>D6-B6</f>
        <v>-2262</v>
      </c>
      <c r="G6" s="274">
        <f>(D6/B6-1)*100</f>
        <v>-9.15641191709845</v>
      </c>
      <c r="H6" s="272">
        <f>H7+H19+H28+H39+H50+H61+H72+H84+H93+H103+H118+H127+H138+H150+H157+H166+H172+H179+H187+H194+H201+H207+H214+H220+H226+H232+H249</f>
        <v>20438</v>
      </c>
      <c r="I6" s="294">
        <f>H6-C6</f>
        <v>673</v>
      </c>
      <c r="J6" s="274">
        <f>(H6/C6-1)*100</f>
        <v>3.40500885403492</v>
      </c>
    </row>
    <row r="7" customFormat="1" hidden="1" spans="1:10">
      <c r="A7" s="275" t="s">
        <v>148</v>
      </c>
      <c r="B7" s="276">
        <v>778</v>
      </c>
      <c r="C7" s="277">
        <v>523</v>
      </c>
      <c r="D7" s="276">
        <f>SUM(D8:D18)</f>
        <v>363</v>
      </c>
      <c r="E7" s="278">
        <f>D7/C7*100</f>
        <v>69.4072657743786</v>
      </c>
      <c r="F7" s="276">
        <f>D7-B7</f>
        <v>-415</v>
      </c>
      <c r="G7" s="279">
        <f>(D7/B7-1)*100</f>
        <v>-53.3419023136247</v>
      </c>
      <c r="H7" s="277">
        <f>SUM(H8:H18)</f>
        <v>501</v>
      </c>
      <c r="I7" s="295">
        <f>H7-C7</f>
        <v>-22</v>
      </c>
      <c r="J7" s="279">
        <f>(H7/C7-1)*100</f>
        <v>-4.20650095602294</v>
      </c>
    </row>
    <row r="8" customFormat="1" hidden="1" spans="1:12">
      <c r="A8" s="280" t="s">
        <v>149</v>
      </c>
      <c r="B8" s="240">
        <v>496</v>
      </c>
      <c r="C8" s="281">
        <v>309</v>
      </c>
      <c r="D8" s="240">
        <v>290</v>
      </c>
      <c r="E8" s="227"/>
      <c r="F8" s="228"/>
      <c r="G8" s="229"/>
      <c r="H8" s="281">
        <f t="shared" ref="H8:H18" si="0">L8+M8+N8</f>
        <v>306</v>
      </c>
      <c r="I8" s="240"/>
      <c r="J8" s="229"/>
      <c r="L8">
        <v>306</v>
      </c>
    </row>
    <row r="9" customFormat="1" hidden="1" spans="1:12">
      <c r="A9" s="280" t="s">
        <v>150</v>
      </c>
      <c r="B9" s="240">
        <v>191</v>
      </c>
      <c r="C9" s="281">
        <v>29</v>
      </c>
      <c r="D9" s="240">
        <v>11</v>
      </c>
      <c r="E9" s="227"/>
      <c r="F9" s="228"/>
      <c r="G9" s="229"/>
      <c r="H9" s="281">
        <f t="shared" si="0"/>
        <v>4</v>
      </c>
      <c r="I9" s="240"/>
      <c r="J9" s="229"/>
      <c r="L9">
        <v>4</v>
      </c>
    </row>
    <row r="10" customFormat="1" hidden="1" spans="1:10">
      <c r="A10" s="282" t="s">
        <v>151</v>
      </c>
      <c r="B10" s="240"/>
      <c r="C10" s="281">
        <v>0</v>
      </c>
      <c r="D10" s="240">
        <v>0</v>
      </c>
      <c r="E10" s="227"/>
      <c r="F10" s="228"/>
      <c r="G10" s="229"/>
      <c r="H10" s="281">
        <f t="shared" si="0"/>
        <v>0</v>
      </c>
      <c r="I10" s="240"/>
      <c r="J10" s="229"/>
    </row>
    <row r="11" customFormat="1" hidden="1" spans="1:12">
      <c r="A11" s="282" t="s">
        <v>152</v>
      </c>
      <c r="B11" s="240"/>
      <c r="C11" s="281">
        <v>37</v>
      </c>
      <c r="D11" s="240">
        <v>31</v>
      </c>
      <c r="E11" s="227"/>
      <c r="F11" s="228"/>
      <c r="G11" s="229"/>
      <c r="H11" s="281">
        <f t="shared" si="0"/>
        <v>35</v>
      </c>
      <c r="I11" s="240"/>
      <c r="J11" s="229"/>
      <c r="L11">
        <v>35</v>
      </c>
    </row>
    <row r="12" customFormat="1" hidden="1" spans="1:10">
      <c r="A12" s="282" t="s">
        <v>153</v>
      </c>
      <c r="B12" s="240"/>
      <c r="C12" s="281">
        <v>12</v>
      </c>
      <c r="D12" s="240">
        <v>2</v>
      </c>
      <c r="E12" s="227"/>
      <c r="F12" s="228"/>
      <c r="G12" s="229"/>
      <c r="H12" s="281">
        <f t="shared" si="0"/>
        <v>0</v>
      </c>
      <c r="I12" s="240"/>
      <c r="J12" s="229"/>
    </row>
    <row r="13" customFormat="1" hidden="1" spans="1:12">
      <c r="A13" s="283" t="s">
        <v>154</v>
      </c>
      <c r="B13" s="240"/>
      <c r="C13" s="281">
        <v>10</v>
      </c>
      <c r="D13" s="240">
        <v>1</v>
      </c>
      <c r="E13" s="227"/>
      <c r="F13" s="228"/>
      <c r="G13" s="229"/>
      <c r="H13" s="281">
        <f t="shared" si="0"/>
        <v>10</v>
      </c>
      <c r="I13" s="240"/>
      <c r="J13" s="229"/>
      <c r="L13">
        <v>10</v>
      </c>
    </row>
    <row r="14" customFormat="1" hidden="1" spans="1:10">
      <c r="A14" s="283" t="s">
        <v>155</v>
      </c>
      <c r="B14" s="284"/>
      <c r="C14" s="281">
        <v>115</v>
      </c>
      <c r="D14" s="284">
        <v>0</v>
      </c>
      <c r="E14" s="227"/>
      <c r="F14" s="228"/>
      <c r="G14" s="229"/>
      <c r="H14" s="281">
        <f t="shared" si="0"/>
        <v>0</v>
      </c>
      <c r="I14" s="240"/>
      <c r="J14" s="229"/>
    </row>
    <row r="15" customFormat="1" hidden="1" spans="1:12">
      <c r="A15" s="283" t="s">
        <v>156</v>
      </c>
      <c r="B15" s="284"/>
      <c r="C15" s="281">
        <v>0</v>
      </c>
      <c r="D15" s="284">
        <v>18</v>
      </c>
      <c r="E15" s="227"/>
      <c r="F15" s="228"/>
      <c r="G15" s="229"/>
      <c r="H15" s="281">
        <f t="shared" si="0"/>
        <v>115</v>
      </c>
      <c r="I15" s="240"/>
      <c r="J15" s="229"/>
      <c r="L15">
        <v>115</v>
      </c>
    </row>
    <row r="16" customFormat="1" hidden="1" spans="1:10">
      <c r="A16" s="283" t="s">
        <v>157</v>
      </c>
      <c r="B16" s="240"/>
      <c r="C16" s="281">
        <v>0</v>
      </c>
      <c r="D16" s="240"/>
      <c r="E16" s="227"/>
      <c r="F16" s="228"/>
      <c r="G16" s="229"/>
      <c r="H16" s="281">
        <f t="shared" si="0"/>
        <v>0</v>
      </c>
      <c r="I16" s="240"/>
      <c r="J16" s="229"/>
    </row>
    <row r="17" customFormat="1" hidden="1" spans="1:10">
      <c r="A17" s="283" t="s">
        <v>158</v>
      </c>
      <c r="B17" s="240"/>
      <c r="C17" s="281">
        <v>0</v>
      </c>
      <c r="D17" s="240"/>
      <c r="E17" s="227"/>
      <c r="F17" s="228"/>
      <c r="G17" s="229"/>
      <c r="H17" s="281">
        <f t="shared" si="0"/>
        <v>0</v>
      </c>
      <c r="I17" s="240">
        <f>H17-C17</f>
        <v>0</v>
      </c>
      <c r="J17" s="229"/>
    </row>
    <row r="18" customFormat="1" hidden="1" spans="1:14">
      <c r="A18" s="283" t="s">
        <v>159</v>
      </c>
      <c r="B18" s="284">
        <v>91</v>
      </c>
      <c r="C18" s="281">
        <v>11</v>
      </c>
      <c r="D18" s="285">
        <v>10</v>
      </c>
      <c r="E18" s="227"/>
      <c r="F18" s="228"/>
      <c r="G18" s="229"/>
      <c r="H18" s="281">
        <f t="shared" si="0"/>
        <v>31</v>
      </c>
      <c r="I18" s="240"/>
      <c r="J18" s="229"/>
      <c r="L18">
        <v>25</v>
      </c>
      <c r="N18">
        <v>6</v>
      </c>
    </row>
    <row r="19" customFormat="1" hidden="1" spans="1:10">
      <c r="A19" s="275" t="s">
        <v>160</v>
      </c>
      <c r="B19" s="276">
        <v>342</v>
      </c>
      <c r="C19" s="277">
        <v>318</v>
      </c>
      <c r="D19" s="276">
        <f>SUM(D20:D27)</f>
        <v>249</v>
      </c>
      <c r="E19" s="278">
        <f>D19/C19*100</f>
        <v>78.3018867924528</v>
      </c>
      <c r="F19" s="276">
        <f>D19-B19</f>
        <v>-93</v>
      </c>
      <c r="G19" s="279">
        <f>(D19/B19-1)*100</f>
        <v>-27.1929824561403</v>
      </c>
      <c r="H19" s="277">
        <f>SUM(H20:H27)</f>
        <v>317</v>
      </c>
      <c r="I19" s="295">
        <f>H19-C19</f>
        <v>-1</v>
      </c>
      <c r="J19" s="279">
        <f>(H19/C19-1)*100</f>
        <v>-0.314465408805031</v>
      </c>
    </row>
    <row r="20" customFormat="1" hidden="1" spans="1:12">
      <c r="A20" s="280" t="s">
        <v>149</v>
      </c>
      <c r="B20" s="240">
        <v>261</v>
      </c>
      <c r="C20" s="281">
        <v>258</v>
      </c>
      <c r="D20" s="240">
        <v>237</v>
      </c>
      <c r="E20" s="227"/>
      <c r="F20" s="228"/>
      <c r="G20" s="229"/>
      <c r="H20" s="281">
        <f t="shared" ref="H20:H27" si="1">L20+M20+N20</f>
        <v>236</v>
      </c>
      <c r="I20" s="240"/>
      <c r="J20" s="229"/>
      <c r="L20">
        <v>236</v>
      </c>
    </row>
    <row r="21" customFormat="1" hidden="1" spans="1:12">
      <c r="A21" s="280" t="s">
        <v>150</v>
      </c>
      <c r="B21" s="240">
        <v>29</v>
      </c>
      <c r="C21" s="281">
        <v>0</v>
      </c>
      <c r="D21" s="240">
        <v>0</v>
      </c>
      <c r="E21" s="227"/>
      <c r="F21" s="228"/>
      <c r="G21" s="229"/>
      <c r="H21" s="281">
        <f t="shared" si="1"/>
        <v>21</v>
      </c>
      <c r="I21" s="240"/>
      <c r="J21" s="229"/>
      <c r="L21">
        <v>21</v>
      </c>
    </row>
    <row r="22" customFormat="1" hidden="1" spans="1:10">
      <c r="A22" s="282" t="s">
        <v>151</v>
      </c>
      <c r="B22" s="240"/>
      <c r="C22" s="281">
        <v>0</v>
      </c>
      <c r="D22" s="240">
        <v>0</v>
      </c>
      <c r="E22" s="227"/>
      <c r="F22" s="228"/>
      <c r="G22" s="229"/>
      <c r="H22" s="281">
        <f t="shared" si="1"/>
        <v>0</v>
      </c>
      <c r="I22" s="240"/>
      <c r="J22" s="229"/>
    </row>
    <row r="23" customFormat="1" hidden="1" spans="1:12">
      <c r="A23" s="282" t="s">
        <v>161</v>
      </c>
      <c r="B23" s="240">
        <v>6</v>
      </c>
      <c r="C23" s="281">
        <v>4</v>
      </c>
      <c r="D23" s="240">
        <v>3</v>
      </c>
      <c r="E23" s="227"/>
      <c r="F23" s="228"/>
      <c r="G23" s="229"/>
      <c r="H23" s="281">
        <f t="shared" si="1"/>
        <v>4</v>
      </c>
      <c r="I23" s="240"/>
      <c r="J23" s="229"/>
      <c r="L23">
        <v>4</v>
      </c>
    </row>
    <row r="24" customFormat="1" hidden="1" spans="1:12">
      <c r="A24" s="282" t="s">
        <v>162</v>
      </c>
      <c r="B24" s="240">
        <v>1</v>
      </c>
      <c r="C24" s="281">
        <v>1</v>
      </c>
      <c r="D24" s="240">
        <v>0</v>
      </c>
      <c r="E24" s="227"/>
      <c r="F24" s="228"/>
      <c r="G24" s="229"/>
      <c r="H24" s="281">
        <f t="shared" si="1"/>
        <v>1</v>
      </c>
      <c r="I24" s="240"/>
      <c r="J24" s="229"/>
      <c r="L24">
        <v>1</v>
      </c>
    </row>
    <row r="25" customFormat="1" hidden="1" spans="1:12">
      <c r="A25" s="282" t="s">
        <v>163</v>
      </c>
      <c r="B25" s="240">
        <v>42</v>
      </c>
      <c r="C25" s="281">
        <v>47</v>
      </c>
      <c r="D25" s="240">
        <v>9</v>
      </c>
      <c r="E25" s="227"/>
      <c r="F25" s="228"/>
      <c r="G25" s="229"/>
      <c r="H25" s="281">
        <f t="shared" si="1"/>
        <v>47</v>
      </c>
      <c r="I25" s="240"/>
      <c r="J25" s="229"/>
      <c r="L25">
        <v>47</v>
      </c>
    </row>
    <row r="26" customFormat="1" hidden="1" spans="1:10">
      <c r="A26" s="282" t="s">
        <v>158</v>
      </c>
      <c r="B26" s="240"/>
      <c r="C26" s="281">
        <v>0</v>
      </c>
      <c r="D26" s="240"/>
      <c r="E26" s="227"/>
      <c r="F26" s="228"/>
      <c r="G26" s="229"/>
      <c r="H26" s="281">
        <f t="shared" si="1"/>
        <v>0</v>
      </c>
      <c r="I26" s="240">
        <f>H26-C26</f>
        <v>0</v>
      </c>
      <c r="J26" s="229"/>
    </row>
    <row r="27" customFormat="1" hidden="1" spans="1:12">
      <c r="A27" s="282" t="s">
        <v>164</v>
      </c>
      <c r="B27" s="240">
        <v>3</v>
      </c>
      <c r="C27" s="286">
        <v>8</v>
      </c>
      <c r="D27" s="240"/>
      <c r="E27" s="227"/>
      <c r="F27" s="228"/>
      <c r="G27" s="229"/>
      <c r="H27" s="281">
        <f t="shared" si="1"/>
        <v>8</v>
      </c>
      <c r="I27" s="240"/>
      <c r="J27" s="229"/>
      <c r="L27">
        <v>8</v>
      </c>
    </row>
    <row r="28" customFormat="1" hidden="1" spans="1:10">
      <c r="A28" s="275" t="s">
        <v>165</v>
      </c>
      <c r="B28" s="276">
        <v>9764</v>
      </c>
      <c r="C28" s="277">
        <v>8540</v>
      </c>
      <c r="D28" s="276">
        <f>SUM(D29:D38)</f>
        <v>7698</v>
      </c>
      <c r="E28" s="278">
        <f>D28/C28*100</f>
        <v>90.1405152224824</v>
      </c>
      <c r="F28" s="276">
        <f>D28-B28</f>
        <v>-2066</v>
      </c>
      <c r="G28" s="279">
        <f>(D28/B28-1)*100</f>
        <v>-21.1593609176567</v>
      </c>
      <c r="H28" s="277">
        <f>SUM(H29:H38)</f>
        <v>8686</v>
      </c>
      <c r="I28" s="295">
        <f>H28-C28</f>
        <v>146</v>
      </c>
      <c r="J28" s="279">
        <f>(H28/C28-1)*100</f>
        <v>1.7096018735363</v>
      </c>
    </row>
    <row r="29" customFormat="1" hidden="1" spans="1:12">
      <c r="A29" s="280" t="s">
        <v>149</v>
      </c>
      <c r="B29" s="240">
        <v>6141</v>
      </c>
      <c r="C29" s="287">
        <v>7329</v>
      </c>
      <c r="D29" s="240">
        <v>5965</v>
      </c>
      <c r="E29" s="227"/>
      <c r="F29" s="228"/>
      <c r="G29" s="229"/>
      <c r="H29" s="281">
        <f t="shared" ref="H29:H38" si="2">L29+M29+N29</f>
        <v>7409</v>
      </c>
      <c r="I29" s="240"/>
      <c r="J29" s="229"/>
      <c r="L29">
        <v>7409</v>
      </c>
    </row>
    <row r="30" customFormat="1" hidden="1" spans="1:12">
      <c r="A30" s="280" t="s">
        <v>150</v>
      </c>
      <c r="B30" s="240">
        <v>3056</v>
      </c>
      <c r="C30" s="287">
        <v>1154</v>
      </c>
      <c r="D30" s="240">
        <v>1692</v>
      </c>
      <c r="E30" s="227"/>
      <c r="F30" s="228"/>
      <c r="G30" s="229"/>
      <c r="H30" s="281">
        <f t="shared" si="2"/>
        <v>1244</v>
      </c>
      <c r="I30" s="240"/>
      <c r="J30" s="229"/>
      <c r="L30">
        <v>1244</v>
      </c>
    </row>
    <row r="31" customFormat="1" hidden="1" spans="1:10">
      <c r="A31" s="282" t="s">
        <v>151</v>
      </c>
      <c r="B31" s="240"/>
      <c r="C31" s="287">
        <v>0</v>
      </c>
      <c r="D31" s="240">
        <v>0</v>
      </c>
      <c r="E31" s="227"/>
      <c r="F31" s="228"/>
      <c r="G31" s="229"/>
      <c r="H31" s="281">
        <f t="shared" si="2"/>
        <v>0</v>
      </c>
      <c r="I31" s="240"/>
      <c r="J31" s="229"/>
    </row>
    <row r="32" customFormat="1" hidden="1" spans="1:10">
      <c r="A32" s="282" t="s">
        <v>166</v>
      </c>
      <c r="B32" s="240"/>
      <c r="C32" s="287">
        <v>0</v>
      </c>
      <c r="D32" s="240">
        <v>0</v>
      </c>
      <c r="E32" s="227"/>
      <c r="F32" s="228"/>
      <c r="G32" s="229"/>
      <c r="H32" s="281">
        <f t="shared" si="2"/>
        <v>0</v>
      </c>
      <c r="I32" s="240"/>
      <c r="J32" s="229"/>
    </row>
    <row r="33" customFormat="1" hidden="1" spans="1:10">
      <c r="A33" s="282" t="s">
        <v>167</v>
      </c>
      <c r="B33" s="240"/>
      <c r="C33" s="287">
        <v>0</v>
      </c>
      <c r="D33" s="240">
        <v>0</v>
      </c>
      <c r="E33" s="227"/>
      <c r="F33" s="228"/>
      <c r="G33" s="229"/>
      <c r="H33" s="281">
        <f t="shared" si="2"/>
        <v>0</v>
      </c>
      <c r="I33" s="240"/>
      <c r="J33" s="229"/>
    </row>
    <row r="34" customFormat="1" hidden="1" spans="1:12">
      <c r="A34" s="280" t="s">
        <v>168</v>
      </c>
      <c r="B34" s="240">
        <v>517</v>
      </c>
      <c r="C34" s="287">
        <v>47</v>
      </c>
      <c r="D34" s="240">
        <v>21</v>
      </c>
      <c r="E34" s="227"/>
      <c r="F34" s="228"/>
      <c r="G34" s="229"/>
      <c r="H34" s="281">
        <f t="shared" si="2"/>
        <v>22</v>
      </c>
      <c r="I34" s="240"/>
      <c r="J34" s="229"/>
      <c r="L34">
        <v>22</v>
      </c>
    </row>
    <row r="35" customFormat="1" hidden="1" spans="1:14">
      <c r="A35" s="280" t="s">
        <v>169</v>
      </c>
      <c r="B35" s="240">
        <v>8</v>
      </c>
      <c r="C35" s="287">
        <v>0</v>
      </c>
      <c r="D35" s="240">
        <v>17</v>
      </c>
      <c r="E35" s="227"/>
      <c r="F35" s="228"/>
      <c r="G35" s="229"/>
      <c r="H35" s="281">
        <f t="shared" si="2"/>
        <v>11</v>
      </c>
      <c r="I35" s="240"/>
      <c r="J35" s="229"/>
      <c r="N35">
        <v>11</v>
      </c>
    </row>
    <row r="36" customFormat="1" hidden="1" spans="1:10">
      <c r="A36" s="282" t="s">
        <v>170</v>
      </c>
      <c r="B36" s="240"/>
      <c r="C36" s="287">
        <v>0</v>
      </c>
      <c r="D36" s="240">
        <v>0</v>
      </c>
      <c r="E36" s="227"/>
      <c r="F36" s="228"/>
      <c r="G36" s="229"/>
      <c r="H36" s="281">
        <f t="shared" si="2"/>
        <v>0</v>
      </c>
      <c r="I36" s="240"/>
      <c r="J36" s="229"/>
    </row>
    <row r="37" customFormat="1" hidden="1" spans="1:10">
      <c r="A37" s="282" t="s">
        <v>158</v>
      </c>
      <c r="B37" s="240">
        <v>42</v>
      </c>
      <c r="C37" s="287">
        <v>0</v>
      </c>
      <c r="D37" s="240">
        <v>3</v>
      </c>
      <c r="E37" s="227"/>
      <c r="F37" s="228"/>
      <c r="G37" s="229"/>
      <c r="H37" s="281">
        <f t="shared" si="2"/>
        <v>0</v>
      </c>
      <c r="I37" s="240"/>
      <c r="J37" s="229"/>
    </row>
    <row r="38" customFormat="1" hidden="1" spans="1:10">
      <c r="A38" s="282" t="s">
        <v>171</v>
      </c>
      <c r="B38" s="240"/>
      <c r="C38" s="287">
        <v>10</v>
      </c>
      <c r="D38" s="240"/>
      <c r="E38" s="227"/>
      <c r="F38" s="228"/>
      <c r="G38" s="229"/>
      <c r="H38" s="281">
        <f t="shared" si="2"/>
        <v>0</v>
      </c>
      <c r="I38" s="240"/>
      <c r="J38" s="229"/>
    </row>
    <row r="39" customFormat="1" hidden="1" spans="1:10">
      <c r="A39" s="275" t="s">
        <v>172</v>
      </c>
      <c r="B39" s="288">
        <v>521</v>
      </c>
      <c r="C39" s="289">
        <v>497</v>
      </c>
      <c r="D39" s="288">
        <f>SUM(D40:D49)</f>
        <v>937</v>
      </c>
      <c r="E39" s="278">
        <f>D39/C39*100</f>
        <v>188.531187122736</v>
      </c>
      <c r="F39" s="276">
        <f>D39-B39</f>
        <v>416</v>
      </c>
      <c r="G39" s="279">
        <f>(D39/B39-1)*100</f>
        <v>79.8464491362764</v>
      </c>
      <c r="H39" s="289">
        <f>SUM(H40:H49)</f>
        <v>978</v>
      </c>
      <c r="I39" s="295">
        <f>H39-C39</f>
        <v>481</v>
      </c>
      <c r="J39" s="279">
        <f>(H39/C39-1)*100</f>
        <v>96.7806841046278</v>
      </c>
    </row>
    <row r="40" customFormat="1" hidden="1" spans="1:12">
      <c r="A40" s="280" t="s">
        <v>149</v>
      </c>
      <c r="B40" s="240">
        <v>441</v>
      </c>
      <c r="C40" s="287">
        <v>468</v>
      </c>
      <c r="D40" s="240">
        <v>512</v>
      </c>
      <c r="E40" s="227"/>
      <c r="F40" s="228"/>
      <c r="G40" s="229"/>
      <c r="H40" s="281">
        <f t="shared" ref="H40:H49" si="3">L40+M40+N40</f>
        <v>432</v>
      </c>
      <c r="I40" s="240"/>
      <c r="J40" s="229"/>
      <c r="L40">
        <v>432</v>
      </c>
    </row>
    <row r="41" customFormat="1" hidden="1" spans="1:12">
      <c r="A41" s="280" t="s">
        <v>150</v>
      </c>
      <c r="B41" s="240">
        <v>56</v>
      </c>
      <c r="C41" s="287">
        <v>20</v>
      </c>
      <c r="D41" s="240">
        <v>55</v>
      </c>
      <c r="E41" s="227"/>
      <c r="F41" s="228"/>
      <c r="G41" s="229"/>
      <c r="H41" s="281">
        <f t="shared" si="3"/>
        <v>22</v>
      </c>
      <c r="I41" s="240"/>
      <c r="J41" s="229"/>
      <c r="L41">
        <v>22</v>
      </c>
    </row>
    <row r="42" customFormat="1" hidden="1" spans="1:10">
      <c r="A42" s="282" t="s">
        <v>151</v>
      </c>
      <c r="B42" s="240"/>
      <c r="C42" s="287">
        <v>0</v>
      </c>
      <c r="D42" s="240">
        <v>0</v>
      </c>
      <c r="E42" s="227"/>
      <c r="F42" s="228"/>
      <c r="G42" s="229"/>
      <c r="H42" s="281">
        <f t="shared" si="3"/>
        <v>0</v>
      </c>
      <c r="I42" s="240"/>
      <c r="J42" s="229"/>
    </row>
    <row r="43" customFormat="1" hidden="1" spans="1:10">
      <c r="A43" s="282" t="s">
        <v>173</v>
      </c>
      <c r="B43" s="240"/>
      <c r="C43" s="287">
        <v>0</v>
      </c>
      <c r="D43" s="240">
        <v>0</v>
      </c>
      <c r="E43" s="227"/>
      <c r="F43" s="228"/>
      <c r="G43" s="229"/>
      <c r="H43" s="281">
        <f t="shared" si="3"/>
        <v>0</v>
      </c>
      <c r="I43" s="240"/>
      <c r="J43" s="229"/>
    </row>
    <row r="44" customFormat="1" hidden="1" spans="1:10">
      <c r="A44" s="282" t="s">
        <v>174</v>
      </c>
      <c r="B44" s="240"/>
      <c r="C44" s="287">
        <v>0</v>
      </c>
      <c r="D44" s="240">
        <v>0</v>
      </c>
      <c r="E44" s="227"/>
      <c r="F44" s="228"/>
      <c r="G44" s="229"/>
      <c r="H44" s="281">
        <f t="shared" si="3"/>
        <v>0</v>
      </c>
      <c r="I44" s="240"/>
      <c r="J44" s="229"/>
    </row>
    <row r="45" customFormat="1" hidden="1" spans="1:10">
      <c r="A45" s="280" t="s">
        <v>175</v>
      </c>
      <c r="B45" s="240"/>
      <c r="C45" s="287">
        <v>0</v>
      </c>
      <c r="D45" s="240">
        <v>0</v>
      </c>
      <c r="E45" s="227"/>
      <c r="F45" s="228"/>
      <c r="G45" s="229"/>
      <c r="H45" s="281">
        <f t="shared" si="3"/>
        <v>0</v>
      </c>
      <c r="I45" s="240"/>
      <c r="J45" s="229"/>
    </row>
    <row r="46" customFormat="1" hidden="1" spans="1:10">
      <c r="A46" s="280" t="s">
        <v>176</v>
      </c>
      <c r="B46" s="240"/>
      <c r="C46" s="287">
        <v>0</v>
      </c>
      <c r="D46" s="240">
        <v>0</v>
      </c>
      <c r="E46" s="227"/>
      <c r="F46" s="228"/>
      <c r="G46" s="229"/>
      <c r="H46" s="281">
        <f t="shared" si="3"/>
        <v>0</v>
      </c>
      <c r="I46" s="240"/>
      <c r="J46" s="229"/>
    </row>
    <row r="47" customFormat="1" hidden="1" spans="1:14">
      <c r="A47" s="280" t="s">
        <v>177</v>
      </c>
      <c r="B47" s="240">
        <v>3</v>
      </c>
      <c r="C47" s="287">
        <v>6</v>
      </c>
      <c r="D47" s="240">
        <v>33</v>
      </c>
      <c r="E47" s="227"/>
      <c r="F47" s="228"/>
      <c r="G47" s="229"/>
      <c r="H47" s="281">
        <f t="shared" si="3"/>
        <v>11</v>
      </c>
      <c r="I47" s="240"/>
      <c r="J47" s="229"/>
      <c r="L47">
        <v>6</v>
      </c>
      <c r="N47">
        <v>5</v>
      </c>
    </row>
    <row r="48" customFormat="1" hidden="1" spans="1:12">
      <c r="A48" s="280" t="s">
        <v>158</v>
      </c>
      <c r="B48" s="240"/>
      <c r="C48" s="287">
        <v>0</v>
      </c>
      <c r="D48" s="240">
        <v>337</v>
      </c>
      <c r="E48" s="227"/>
      <c r="F48" s="228"/>
      <c r="G48" s="229"/>
      <c r="H48" s="281">
        <f t="shared" si="3"/>
        <v>443</v>
      </c>
      <c r="I48" s="240"/>
      <c r="J48" s="229"/>
      <c r="L48">
        <v>443</v>
      </c>
    </row>
    <row r="49" customFormat="1" hidden="1" spans="1:14">
      <c r="A49" s="282" t="s">
        <v>178</v>
      </c>
      <c r="B49" s="284">
        <v>21</v>
      </c>
      <c r="C49" s="287">
        <v>3</v>
      </c>
      <c r="D49" s="285"/>
      <c r="E49" s="227"/>
      <c r="F49" s="228"/>
      <c r="G49" s="229"/>
      <c r="H49" s="281">
        <f t="shared" si="3"/>
        <v>70</v>
      </c>
      <c r="I49" s="240">
        <v>0</v>
      </c>
      <c r="J49" s="229">
        <v>0</v>
      </c>
      <c r="N49">
        <v>70</v>
      </c>
    </row>
    <row r="50" customFormat="1" hidden="1" spans="1:10">
      <c r="A50" s="290" t="s">
        <v>179</v>
      </c>
      <c r="B50" s="288">
        <v>850</v>
      </c>
      <c r="C50" s="289">
        <v>640</v>
      </c>
      <c r="D50" s="288">
        <f>SUM(D51:D60)</f>
        <v>577</v>
      </c>
      <c r="E50" s="278">
        <f>D50/C50*100</f>
        <v>90.15625</v>
      </c>
      <c r="F50" s="276">
        <f>D50-B50</f>
        <v>-273</v>
      </c>
      <c r="G50" s="279">
        <f>(D50/B50-1)*100</f>
        <v>-32.1176470588235</v>
      </c>
      <c r="H50" s="289">
        <f>SUM(H51:H60)</f>
        <v>714</v>
      </c>
      <c r="I50" s="295">
        <f>H50-C50</f>
        <v>74</v>
      </c>
      <c r="J50" s="279">
        <f>(H50/C50-1)*100</f>
        <v>11.5625</v>
      </c>
    </row>
    <row r="51" customFormat="1" hidden="1" spans="1:12">
      <c r="A51" s="282" t="s">
        <v>149</v>
      </c>
      <c r="B51" s="240">
        <v>328</v>
      </c>
      <c r="C51" s="287">
        <v>267</v>
      </c>
      <c r="D51" s="240">
        <v>236</v>
      </c>
      <c r="E51" s="227"/>
      <c r="F51" s="228"/>
      <c r="G51" s="229"/>
      <c r="H51" s="281">
        <f t="shared" ref="H51:H60" si="4">L51+M51+N51</f>
        <v>265</v>
      </c>
      <c r="I51" s="240"/>
      <c r="J51" s="229"/>
      <c r="L51" s="208">
        <v>265</v>
      </c>
    </row>
    <row r="52" customFormat="1" hidden="1" spans="1:12">
      <c r="A52" s="283" t="s">
        <v>150</v>
      </c>
      <c r="B52" s="240">
        <v>85</v>
      </c>
      <c r="C52" s="287">
        <v>23</v>
      </c>
      <c r="D52" s="240">
        <v>50</v>
      </c>
      <c r="E52" s="227"/>
      <c r="F52" s="240"/>
      <c r="G52" s="229"/>
      <c r="H52" s="281">
        <f t="shared" si="4"/>
        <v>13</v>
      </c>
      <c r="I52" s="240"/>
      <c r="J52" s="229"/>
      <c r="L52" s="208">
        <v>13</v>
      </c>
    </row>
    <row r="53" customFormat="1" hidden="1" spans="1:12">
      <c r="A53" s="280" t="s">
        <v>151</v>
      </c>
      <c r="B53" s="240"/>
      <c r="C53" s="287">
        <v>0</v>
      </c>
      <c r="D53" s="240">
        <v>0</v>
      </c>
      <c r="E53" s="227"/>
      <c r="F53" s="240"/>
      <c r="G53" s="229"/>
      <c r="H53" s="281">
        <f t="shared" si="4"/>
        <v>0</v>
      </c>
      <c r="I53" s="240"/>
      <c r="J53" s="229"/>
      <c r="L53" s="208"/>
    </row>
    <row r="54" customFormat="1" hidden="1" spans="1:12">
      <c r="A54" s="280" t="s">
        <v>180</v>
      </c>
      <c r="B54" s="240">
        <v>240</v>
      </c>
      <c r="C54" s="287">
        <v>218</v>
      </c>
      <c r="D54" s="240">
        <v>144</v>
      </c>
      <c r="E54" s="227"/>
      <c r="F54" s="240"/>
      <c r="G54" s="229"/>
      <c r="H54" s="281">
        <f t="shared" si="4"/>
        <v>197</v>
      </c>
      <c r="I54" s="240"/>
      <c r="J54" s="229"/>
      <c r="L54" s="208">
        <v>197</v>
      </c>
    </row>
    <row r="55" customFormat="1" hidden="1" spans="1:12">
      <c r="A55" s="280" t="s">
        <v>181</v>
      </c>
      <c r="B55" s="240"/>
      <c r="C55" s="287">
        <v>54</v>
      </c>
      <c r="D55" s="240">
        <v>64</v>
      </c>
      <c r="E55" s="227"/>
      <c r="F55" s="228"/>
      <c r="G55" s="229"/>
      <c r="H55" s="281">
        <f t="shared" si="4"/>
        <v>118</v>
      </c>
      <c r="I55" s="240"/>
      <c r="J55" s="229"/>
      <c r="L55" s="208">
        <v>118</v>
      </c>
    </row>
    <row r="56" customFormat="1" hidden="1" spans="1:14">
      <c r="A56" s="282" t="s">
        <v>182</v>
      </c>
      <c r="B56" s="240"/>
      <c r="C56" s="287">
        <v>0</v>
      </c>
      <c r="D56" s="240">
        <v>36</v>
      </c>
      <c r="E56" s="227"/>
      <c r="F56" s="228"/>
      <c r="G56" s="229"/>
      <c r="H56" s="281">
        <f t="shared" si="4"/>
        <v>42</v>
      </c>
      <c r="I56" s="240"/>
      <c r="J56" s="229"/>
      <c r="L56" s="208"/>
      <c r="N56">
        <v>42</v>
      </c>
    </row>
    <row r="57" customFormat="1" hidden="1" spans="1:12">
      <c r="A57" s="282" t="s">
        <v>183</v>
      </c>
      <c r="B57" s="240">
        <v>177</v>
      </c>
      <c r="C57" s="287">
        <v>0</v>
      </c>
      <c r="D57" s="240">
        <v>0</v>
      </c>
      <c r="E57" s="227"/>
      <c r="F57" s="228"/>
      <c r="G57" s="229"/>
      <c r="H57" s="281">
        <f t="shared" si="4"/>
        <v>15</v>
      </c>
      <c r="I57" s="240"/>
      <c r="J57" s="229"/>
      <c r="L57" s="208">
        <v>15</v>
      </c>
    </row>
    <row r="58" customFormat="1" hidden="1" spans="1:12">
      <c r="A58" s="282" t="s">
        <v>184</v>
      </c>
      <c r="B58" s="240">
        <v>3</v>
      </c>
      <c r="C58" s="287">
        <v>77</v>
      </c>
      <c r="D58" s="240">
        <v>46</v>
      </c>
      <c r="E58" s="227"/>
      <c r="F58" s="228"/>
      <c r="G58" s="229"/>
      <c r="H58" s="281">
        <f t="shared" si="4"/>
        <v>64</v>
      </c>
      <c r="I58" s="240"/>
      <c r="J58" s="229"/>
      <c r="L58" s="208">
        <v>64</v>
      </c>
    </row>
    <row r="59" customFormat="1" hidden="1" spans="1:12">
      <c r="A59" s="280" t="s">
        <v>158</v>
      </c>
      <c r="B59" s="240">
        <v>17</v>
      </c>
      <c r="C59" s="287">
        <v>0</v>
      </c>
      <c r="D59" s="240">
        <v>0</v>
      </c>
      <c r="E59" s="227"/>
      <c r="F59" s="228"/>
      <c r="G59" s="229"/>
      <c r="H59" s="281">
        <f t="shared" si="4"/>
        <v>0</v>
      </c>
      <c r="I59" s="240"/>
      <c r="J59" s="229"/>
      <c r="L59" s="208"/>
    </row>
    <row r="60" customFormat="1" hidden="1" spans="1:10">
      <c r="A60" s="280" t="s">
        <v>185</v>
      </c>
      <c r="B60" s="240"/>
      <c r="C60" s="287">
        <v>1</v>
      </c>
      <c r="D60" s="240">
        <v>1</v>
      </c>
      <c r="E60" s="227"/>
      <c r="F60" s="240"/>
      <c r="G60" s="229"/>
      <c r="H60" s="281">
        <f t="shared" si="4"/>
        <v>0</v>
      </c>
      <c r="I60" s="240">
        <v>0</v>
      </c>
      <c r="J60" s="229">
        <v>0</v>
      </c>
    </row>
    <row r="61" customFormat="1" hidden="1" spans="1:10">
      <c r="A61" s="275" t="s">
        <v>186</v>
      </c>
      <c r="B61" s="288">
        <v>1822</v>
      </c>
      <c r="C61" s="289">
        <v>1625</v>
      </c>
      <c r="D61" s="288">
        <f>SUM(D62:D71)</f>
        <v>1954</v>
      </c>
      <c r="E61" s="278">
        <f>D61/C61*100</f>
        <v>120.246153846154</v>
      </c>
      <c r="F61" s="276">
        <f>D61-B61</f>
        <v>132</v>
      </c>
      <c r="G61" s="279">
        <f>(D61/B61-1)*100</f>
        <v>7.24478594950604</v>
      </c>
      <c r="H61" s="289">
        <f>SUM(H62:H71)</f>
        <v>1528</v>
      </c>
      <c r="I61" s="295">
        <f>H61-C61</f>
        <v>-97</v>
      </c>
      <c r="J61" s="279">
        <f>(H61/C61-1)*100</f>
        <v>-5.96923076923077</v>
      </c>
    </row>
    <row r="62" customFormat="1" hidden="1" spans="1:12">
      <c r="A62" s="282" t="s">
        <v>149</v>
      </c>
      <c r="B62" s="240">
        <v>735</v>
      </c>
      <c r="C62" s="287">
        <v>802</v>
      </c>
      <c r="D62" s="240">
        <v>791</v>
      </c>
      <c r="E62" s="227"/>
      <c r="F62" s="228"/>
      <c r="G62" s="229"/>
      <c r="H62" s="281">
        <f t="shared" ref="H62:H71" si="5">L62+M62+N62</f>
        <v>764</v>
      </c>
      <c r="I62" s="240"/>
      <c r="J62" s="229"/>
      <c r="L62">
        <v>764</v>
      </c>
    </row>
    <row r="63" customFormat="1" hidden="1" spans="1:12">
      <c r="A63" s="167" t="s">
        <v>150</v>
      </c>
      <c r="B63" s="240">
        <v>373</v>
      </c>
      <c r="C63" s="287">
        <v>149</v>
      </c>
      <c r="D63" s="240">
        <v>493</v>
      </c>
      <c r="E63" s="227"/>
      <c r="F63" s="228"/>
      <c r="G63" s="229"/>
      <c r="H63" s="281">
        <f t="shared" si="5"/>
        <v>182</v>
      </c>
      <c r="I63" s="240"/>
      <c r="J63" s="229"/>
      <c r="L63">
        <v>182</v>
      </c>
    </row>
    <row r="64" customFormat="1" hidden="1" spans="1:10">
      <c r="A64" s="167" t="s">
        <v>151</v>
      </c>
      <c r="B64" s="240"/>
      <c r="C64" s="287">
        <v>0</v>
      </c>
      <c r="D64" s="240">
        <v>0</v>
      </c>
      <c r="E64" s="227"/>
      <c r="F64" s="240"/>
      <c r="G64" s="229"/>
      <c r="H64" s="281">
        <f t="shared" si="5"/>
        <v>0</v>
      </c>
      <c r="I64" s="240"/>
      <c r="J64" s="229"/>
    </row>
    <row r="65" customFormat="1" hidden="1" spans="1:10">
      <c r="A65" s="167" t="s">
        <v>187</v>
      </c>
      <c r="B65" s="240"/>
      <c r="C65" s="287">
        <v>0</v>
      </c>
      <c r="D65" s="240">
        <v>0</v>
      </c>
      <c r="E65" s="227"/>
      <c r="F65" s="240"/>
      <c r="G65" s="229"/>
      <c r="H65" s="281">
        <f t="shared" si="5"/>
        <v>0</v>
      </c>
      <c r="I65" s="240"/>
      <c r="J65" s="229"/>
    </row>
    <row r="66" customFormat="1" hidden="1" spans="1:10">
      <c r="A66" s="167" t="s">
        <v>188</v>
      </c>
      <c r="B66" s="240"/>
      <c r="C66" s="287">
        <v>0</v>
      </c>
      <c r="D66" s="240">
        <v>0</v>
      </c>
      <c r="E66" s="227"/>
      <c r="F66" s="228"/>
      <c r="G66" s="229"/>
      <c r="H66" s="281">
        <f t="shared" si="5"/>
        <v>0</v>
      </c>
      <c r="I66" s="240"/>
      <c r="J66" s="229"/>
    </row>
    <row r="67" customFormat="1" hidden="1" spans="1:10">
      <c r="A67" s="167" t="s">
        <v>189</v>
      </c>
      <c r="B67" s="240"/>
      <c r="C67" s="287">
        <v>0</v>
      </c>
      <c r="D67" s="240">
        <v>0</v>
      </c>
      <c r="E67" s="227"/>
      <c r="F67" s="228"/>
      <c r="G67" s="229"/>
      <c r="H67" s="281">
        <f t="shared" si="5"/>
        <v>0</v>
      </c>
      <c r="I67" s="240"/>
      <c r="J67" s="229"/>
    </row>
    <row r="68" customFormat="1" hidden="1" spans="1:10">
      <c r="A68" s="280" t="s">
        <v>190</v>
      </c>
      <c r="B68" s="240"/>
      <c r="C68" s="287">
        <v>0</v>
      </c>
      <c r="D68" s="240">
        <v>0</v>
      </c>
      <c r="E68" s="227"/>
      <c r="F68" s="228"/>
      <c r="G68" s="229"/>
      <c r="H68" s="281">
        <f t="shared" si="5"/>
        <v>0</v>
      </c>
      <c r="I68" s="240"/>
      <c r="J68" s="229"/>
    </row>
    <row r="69" customFormat="1" hidden="1" spans="1:10">
      <c r="A69" s="282" t="s">
        <v>191</v>
      </c>
      <c r="B69" s="240"/>
      <c r="C69" s="287">
        <v>0</v>
      </c>
      <c r="D69" s="240">
        <v>0</v>
      </c>
      <c r="E69" s="227"/>
      <c r="F69" s="240"/>
      <c r="G69" s="229"/>
      <c r="H69" s="281">
        <f t="shared" si="5"/>
        <v>0</v>
      </c>
      <c r="I69" s="240"/>
      <c r="J69" s="229"/>
    </row>
    <row r="70" customFormat="1" hidden="1" spans="1:12">
      <c r="A70" s="282" t="s">
        <v>158</v>
      </c>
      <c r="B70" s="240">
        <v>714</v>
      </c>
      <c r="C70" s="287">
        <v>662</v>
      </c>
      <c r="D70" s="240">
        <v>658</v>
      </c>
      <c r="E70" s="227"/>
      <c r="F70" s="228"/>
      <c r="G70" s="229"/>
      <c r="H70" s="281">
        <f t="shared" si="5"/>
        <v>542</v>
      </c>
      <c r="I70" s="240"/>
      <c r="J70" s="229"/>
      <c r="L70">
        <v>542</v>
      </c>
    </row>
    <row r="71" customFormat="1" hidden="1" spans="1:12">
      <c r="A71" s="282" t="s">
        <v>192</v>
      </c>
      <c r="B71" s="240"/>
      <c r="C71" s="287">
        <v>12</v>
      </c>
      <c r="D71" s="240">
        <v>12</v>
      </c>
      <c r="E71" s="227"/>
      <c r="F71" s="228"/>
      <c r="G71" s="229"/>
      <c r="H71" s="281">
        <f t="shared" si="5"/>
        <v>40</v>
      </c>
      <c r="I71" s="240"/>
      <c r="J71" s="229"/>
      <c r="L71">
        <v>40</v>
      </c>
    </row>
    <row r="72" customFormat="1" hidden="1" spans="1:10">
      <c r="A72" s="275" t="s">
        <v>193</v>
      </c>
      <c r="B72" s="288">
        <v>571</v>
      </c>
      <c r="C72" s="289">
        <v>605</v>
      </c>
      <c r="D72" s="288">
        <f>SUM(D73:D83)</f>
        <v>758</v>
      </c>
      <c r="E72" s="278"/>
      <c r="F72" s="276">
        <f>D72-B72</f>
        <v>187</v>
      </c>
      <c r="G72" s="279">
        <f>(D72/B72-1)*100</f>
        <v>32.7495621716287</v>
      </c>
      <c r="H72" s="289">
        <f>SUM(H73:H83)</f>
        <v>516</v>
      </c>
      <c r="I72" s="295">
        <f>H72-C72</f>
        <v>-89</v>
      </c>
      <c r="J72" s="279"/>
    </row>
    <row r="73" customFormat="1" hidden="1" spans="1:10">
      <c r="A73" s="280" t="s">
        <v>149</v>
      </c>
      <c r="B73" s="240"/>
      <c r="C73" s="281">
        <v>0</v>
      </c>
      <c r="D73" s="240"/>
      <c r="E73" s="227"/>
      <c r="F73" s="240"/>
      <c r="G73" s="229"/>
      <c r="H73" s="281">
        <f t="shared" ref="H73:H83" si="6">L73+M73+N73</f>
        <v>0</v>
      </c>
      <c r="I73" s="240">
        <v>0</v>
      </c>
      <c r="J73" s="229">
        <v>0</v>
      </c>
    </row>
    <row r="74" customFormat="1" hidden="1" spans="1:10">
      <c r="A74" s="280" t="s">
        <v>150</v>
      </c>
      <c r="B74" s="240"/>
      <c r="C74" s="281">
        <v>0</v>
      </c>
      <c r="D74" s="240"/>
      <c r="E74" s="227"/>
      <c r="F74" s="240"/>
      <c r="G74" s="229"/>
      <c r="H74" s="281">
        <f t="shared" si="6"/>
        <v>0</v>
      </c>
      <c r="I74" s="240">
        <v>0</v>
      </c>
      <c r="J74" s="229">
        <v>0</v>
      </c>
    </row>
    <row r="75" customFormat="1" hidden="1" spans="1:10">
      <c r="A75" s="282" t="s">
        <v>151</v>
      </c>
      <c r="B75" s="240"/>
      <c r="C75" s="281">
        <v>0</v>
      </c>
      <c r="D75" s="240"/>
      <c r="E75" s="227"/>
      <c r="F75" s="240"/>
      <c r="G75" s="229"/>
      <c r="H75" s="281">
        <f t="shared" si="6"/>
        <v>0</v>
      </c>
      <c r="I75" s="240">
        <v>0</v>
      </c>
      <c r="J75" s="229">
        <v>0</v>
      </c>
    </row>
    <row r="76" customFormat="1" hidden="1" spans="1:10">
      <c r="A76" s="282" t="s">
        <v>194</v>
      </c>
      <c r="B76" s="240"/>
      <c r="C76" s="281">
        <v>0</v>
      </c>
      <c r="D76" s="240"/>
      <c r="E76" s="227"/>
      <c r="F76" s="240"/>
      <c r="G76" s="229"/>
      <c r="H76" s="281">
        <f t="shared" si="6"/>
        <v>0</v>
      </c>
      <c r="I76" s="240">
        <v>0</v>
      </c>
      <c r="J76" s="229">
        <v>0</v>
      </c>
    </row>
    <row r="77" customFormat="1" hidden="1" spans="1:10">
      <c r="A77" s="282" t="s">
        <v>195</v>
      </c>
      <c r="B77" s="240"/>
      <c r="C77" s="281">
        <v>0</v>
      </c>
      <c r="D77" s="240"/>
      <c r="E77" s="227"/>
      <c r="F77" s="240"/>
      <c r="G77" s="229"/>
      <c r="H77" s="281">
        <f t="shared" si="6"/>
        <v>0</v>
      </c>
      <c r="I77" s="240">
        <v>0</v>
      </c>
      <c r="J77" s="229">
        <v>0</v>
      </c>
    </row>
    <row r="78" customFormat="1" hidden="1" spans="1:10">
      <c r="A78" s="283" t="s">
        <v>196</v>
      </c>
      <c r="B78" s="240"/>
      <c r="C78" s="281">
        <v>0</v>
      </c>
      <c r="D78" s="240"/>
      <c r="E78" s="227"/>
      <c r="F78" s="240"/>
      <c r="G78" s="229"/>
      <c r="H78" s="281">
        <f t="shared" si="6"/>
        <v>0</v>
      </c>
      <c r="I78" s="240">
        <v>0</v>
      </c>
      <c r="J78" s="229">
        <v>0</v>
      </c>
    </row>
    <row r="79" customFormat="1" hidden="1" spans="1:10">
      <c r="A79" s="280" t="s">
        <v>197</v>
      </c>
      <c r="B79" s="240"/>
      <c r="C79" s="281">
        <v>0</v>
      </c>
      <c r="D79" s="240"/>
      <c r="E79" s="227"/>
      <c r="F79" s="240"/>
      <c r="G79" s="229"/>
      <c r="H79" s="281">
        <f t="shared" si="6"/>
        <v>0</v>
      </c>
      <c r="I79" s="240">
        <v>0</v>
      </c>
      <c r="J79" s="229">
        <v>0</v>
      </c>
    </row>
    <row r="80" customFormat="1" hidden="1" spans="1:10">
      <c r="A80" s="280" t="s">
        <v>198</v>
      </c>
      <c r="B80" s="240"/>
      <c r="C80" s="281">
        <v>0</v>
      </c>
      <c r="D80" s="240"/>
      <c r="E80" s="227"/>
      <c r="F80" s="240"/>
      <c r="G80" s="229"/>
      <c r="H80" s="281">
        <f t="shared" si="6"/>
        <v>0</v>
      </c>
      <c r="I80" s="240">
        <v>0</v>
      </c>
      <c r="J80" s="229">
        <v>0</v>
      </c>
    </row>
    <row r="81" customFormat="1" hidden="1" spans="1:10">
      <c r="A81" s="280" t="s">
        <v>190</v>
      </c>
      <c r="B81" s="240"/>
      <c r="C81" s="281">
        <v>0</v>
      </c>
      <c r="D81" s="240"/>
      <c r="E81" s="227"/>
      <c r="F81" s="240"/>
      <c r="G81" s="229"/>
      <c r="H81" s="281">
        <f t="shared" si="6"/>
        <v>0</v>
      </c>
      <c r="I81" s="240">
        <v>0</v>
      </c>
      <c r="J81" s="229">
        <v>0</v>
      </c>
    </row>
    <row r="82" customFormat="1" hidden="1" spans="1:10">
      <c r="A82" s="282" t="s">
        <v>158</v>
      </c>
      <c r="B82" s="240"/>
      <c r="C82" s="281">
        <v>0</v>
      </c>
      <c r="D82" s="240"/>
      <c r="E82" s="227"/>
      <c r="F82" s="240"/>
      <c r="G82" s="229"/>
      <c r="H82" s="281">
        <f t="shared" si="6"/>
        <v>0</v>
      </c>
      <c r="I82" s="240">
        <v>0</v>
      </c>
      <c r="J82" s="229">
        <v>0</v>
      </c>
    </row>
    <row r="83" customFormat="1" hidden="1" spans="1:12">
      <c r="A83" s="282" t="s">
        <v>199</v>
      </c>
      <c r="B83" s="240">
        <v>571</v>
      </c>
      <c r="C83" s="281">
        <v>605</v>
      </c>
      <c r="D83" s="240">
        <v>758</v>
      </c>
      <c r="E83" s="227"/>
      <c r="F83" s="228"/>
      <c r="G83" s="229"/>
      <c r="H83" s="281">
        <f t="shared" si="6"/>
        <v>516</v>
      </c>
      <c r="I83" s="240"/>
      <c r="J83" s="229"/>
      <c r="L83">
        <v>516</v>
      </c>
    </row>
    <row r="84" customFormat="1" hidden="1" spans="1:10">
      <c r="A84" s="290" t="s">
        <v>200</v>
      </c>
      <c r="B84" s="296">
        <v>229</v>
      </c>
      <c r="C84" s="297">
        <v>221</v>
      </c>
      <c r="D84" s="296">
        <f>SUM(D85:D92)</f>
        <v>170</v>
      </c>
      <c r="E84" s="278">
        <f>D84/C84*100</f>
        <v>76.9230769230769</v>
      </c>
      <c r="F84" s="276">
        <f>D84-B84</f>
        <v>-59</v>
      </c>
      <c r="G84" s="279">
        <f>(D84/B84-1)*100</f>
        <v>-25.764192139738</v>
      </c>
      <c r="H84" s="297">
        <f>SUM(H85:H92)</f>
        <v>185</v>
      </c>
      <c r="I84" s="295">
        <f>H84-C84</f>
        <v>-36</v>
      </c>
      <c r="J84" s="279">
        <f>(H84/C84-1)*100</f>
        <v>-16.289592760181</v>
      </c>
    </row>
    <row r="85" customFormat="1" hidden="1" spans="1:12">
      <c r="A85" s="280" t="s">
        <v>149</v>
      </c>
      <c r="B85" s="240">
        <v>180</v>
      </c>
      <c r="C85" s="287">
        <v>196</v>
      </c>
      <c r="D85" s="240">
        <v>163</v>
      </c>
      <c r="E85" s="227"/>
      <c r="F85" s="228"/>
      <c r="G85" s="229"/>
      <c r="H85" s="281">
        <f t="shared" ref="H85:H92" si="7">L85+M85+N85</f>
        <v>155</v>
      </c>
      <c r="I85" s="240"/>
      <c r="J85" s="229"/>
      <c r="L85">
        <v>155</v>
      </c>
    </row>
    <row r="86" customFormat="1" hidden="1" spans="1:12">
      <c r="A86" s="280" t="s">
        <v>150</v>
      </c>
      <c r="B86" s="240">
        <v>36</v>
      </c>
      <c r="C86" s="287">
        <v>0</v>
      </c>
      <c r="D86" s="240">
        <v>0</v>
      </c>
      <c r="E86" s="227"/>
      <c r="F86" s="228"/>
      <c r="G86" s="229"/>
      <c r="H86" s="281">
        <f t="shared" si="7"/>
        <v>4</v>
      </c>
      <c r="I86" s="240"/>
      <c r="J86" s="229"/>
      <c r="L86">
        <v>4</v>
      </c>
    </row>
    <row r="87" customFormat="1" hidden="1" spans="1:10">
      <c r="A87" s="280" t="s">
        <v>151</v>
      </c>
      <c r="B87" s="240"/>
      <c r="C87" s="287">
        <v>0</v>
      </c>
      <c r="D87" s="240">
        <v>0</v>
      </c>
      <c r="E87" s="227"/>
      <c r="F87" s="240"/>
      <c r="G87" s="229"/>
      <c r="H87" s="281">
        <f t="shared" si="7"/>
        <v>0</v>
      </c>
      <c r="I87" s="240"/>
      <c r="J87" s="229"/>
    </row>
    <row r="88" customFormat="1" hidden="1" spans="1:12">
      <c r="A88" s="282" t="s">
        <v>201</v>
      </c>
      <c r="B88" s="240">
        <v>7</v>
      </c>
      <c r="C88" s="287">
        <v>15</v>
      </c>
      <c r="D88" s="240">
        <v>7</v>
      </c>
      <c r="E88" s="227"/>
      <c r="F88" s="228"/>
      <c r="G88" s="229"/>
      <c r="H88" s="281">
        <f t="shared" si="7"/>
        <v>15</v>
      </c>
      <c r="I88" s="240"/>
      <c r="J88" s="229"/>
      <c r="L88">
        <v>15</v>
      </c>
    </row>
    <row r="89" customFormat="1" hidden="1" spans="1:10">
      <c r="A89" s="282" t="s">
        <v>202</v>
      </c>
      <c r="B89" s="240"/>
      <c r="C89" s="287">
        <v>0</v>
      </c>
      <c r="D89" s="240">
        <v>0</v>
      </c>
      <c r="E89" s="227"/>
      <c r="F89" s="240"/>
      <c r="G89" s="229"/>
      <c r="H89" s="281">
        <f t="shared" si="7"/>
        <v>0</v>
      </c>
      <c r="I89" s="240"/>
      <c r="J89" s="229"/>
    </row>
    <row r="90" customFormat="1" hidden="1" spans="1:12">
      <c r="A90" s="282" t="s">
        <v>190</v>
      </c>
      <c r="B90" s="240">
        <v>6</v>
      </c>
      <c r="C90" s="287">
        <v>10</v>
      </c>
      <c r="D90" s="240"/>
      <c r="E90" s="227"/>
      <c r="F90" s="228"/>
      <c r="G90" s="229"/>
      <c r="H90" s="281">
        <f t="shared" si="7"/>
        <v>6</v>
      </c>
      <c r="I90" s="240"/>
      <c r="J90" s="229"/>
      <c r="L90">
        <v>6</v>
      </c>
    </row>
    <row r="91" customFormat="1" hidden="1" spans="1:10">
      <c r="A91" s="282" t="s">
        <v>158</v>
      </c>
      <c r="B91" s="240"/>
      <c r="C91" s="287">
        <v>0</v>
      </c>
      <c r="D91" s="240"/>
      <c r="E91" s="227"/>
      <c r="F91" s="228"/>
      <c r="G91" s="229"/>
      <c r="H91" s="281">
        <f t="shared" si="7"/>
        <v>0</v>
      </c>
      <c r="I91" s="240"/>
      <c r="J91" s="229"/>
    </row>
    <row r="92" customFormat="1" hidden="1" spans="1:14">
      <c r="A92" s="283" t="s">
        <v>203</v>
      </c>
      <c r="B92" s="240"/>
      <c r="C92" s="287">
        <v>0</v>
      </c>
      <c r="D92" s="240"/>
      <c r="E92" s="227"/>
      <c r="F92" s="228"/>
      <c r="G92" s="229"/>
      <c r="H92" s="281">
        <f t="shared" si="7"/>
        <v>5</v>
      </c>
      <c r="I92" s="240"/>
      <c r="J92" s="229"/>
      <c r="N92">
        <v>5</v>
      </c>
    </row>
    <row r="93" customFormat="1" hidden="1" spans="1:10">
      <c r="A93" s="275" t="s">
        <v>204</v>
      </c>
      <c r="B93" s="296"/>
      <c r="C93" s="297"/>
      <c r="D93" s="296"/>
      <c r="E93" s="278"/>
      <c r="F93" s="276"/>
      <c r="G93" s="279"/>
      <c r="H93" s="297"/>
      <c r="I93" s="295">
        <f>H93-C93</f>
        <v>0</v>
      </c>
      <c r="J93" s="279"/>
    </row>
    <row r="94" customFormat="1" hidden="1" spans="1:10">
      <c r="A94" s="280" t="s">
        <v>149</v>
      </c>
      <c r="B94" s="240"/>
      <c r="C94" s="281">
        <v>0</v>
      </c>
      <c r="D94" s="240"/>
      <c r="E94" s="227"/>
      <c r="F94" s="240"/>
      <c r="G94" s="229"/>
      <c r="H94" s="281">
        <f t="shared" ref="H94:H102" si="8">L94+M94+N94</f>
        <v>0</v>
      </c>
      <c r="I94" s="240">
        <v>0</v>
      </c>
      <c r="J94" s="229">
        <v>0</v>
      </c>
    </row>
    <row r="95" customFormat="1" hidden="1" spans="1:10">
      <c r="A95" s="282" t="s">
        <v>150</v>
      </c>
      <c r="B95" s="240"/>
      <c r="C95" s="281">
        <v>0</v>
      </c>
      <c r="D95" s="240"/>
      <c r="E95" s="227"/>
      <c r="F95" s="240"/>
      <c r="G95" s="229"/>
      <c r="H95" s="281">
        <f t="shared" si="8"/>
        <v>0</v>
      </c>
      <c r="I95" s="240">
        <v>0</v>
      </c>
      <c r="J95" s="229">
        <v>0</v>
      </c>
    </row>
    <row r="96" customFormat="1" hidden="1" spans="1:10">
      <c r="A96" s="282" t="s">
        <v>151</v>
      </c>
      <c r="B96" s="240"/>
      <c r="C96" s="281">
        <v>0</v>
      </c>
      <c r="D96" s="240"/>
      <c r="E96" s="227"/>
      <c r="F96" s="240"/>
      <c r="G96" s="229"/>
      <c r="H96" s="281">
        <f t="shared" si="8"/>
        <v>0</v>
      </c>
      <c r="I96" s="240">
        <v>0</v>
      </c>
      <c r="J96" s="229">
        <v>0</v>
      </c>
    </row>
    <row r="97" customFormat="1" hidden="1" spans="1:10">
      <c r="A97" s="282" t="s">
        <v>205</v>
      </c>
      <c r="B97" s="240"/>
      <c r="C97" s="281">
        <v>0</v>
      </c>
      <c r="D97" s="240"/>
      <c r="E97" s="227"/>
      <c r="F97" s="240"/>
      <c r="G97" s="229"/>
      <c r="H97" s="281">
        <f t="shared" si="8"/>
        <v>0</v>
      </c>
      <c r="I97" s="240">
        <v>0</v>
      </c>
      <c r="J97" s="229">
        <v>0</v>
      </c>
    </row>
    <row r="98" customFormat="1" hidden="1" spans="1:10">
      <c r="A98" s="280" t="s">
        <v>206</v>
      </c>
      <c r="B98" s="240"/>
      <c r="C98" s="281">
        <v>0</v>
      </c>
      <c r="D98" s="240"/>
      <c r="E98" s="227"/>
      <c r="F98" s="240"/>
      <c r="G98" s="229"/>
      <c r="H98" s="281">
        <f t="shared" si="8"/>
        <v>0</v>
      </c>
      <c r="I98" s="240">
        <v>0</v>
      </c>
      <c r="J98" s="229">
        <v>0</v>
      </c>
    </row>
    <row r="99" customFormat="1" hidden="1" spans="1:10">
      <c r="A99" s="280" t="s">
        <v>207</v>
      </c>
      <c r="B99" s="240"/>
      <c r="C99" s="281">
        <v>0</v>
      </c>
      <c r="D99" s="240"/>
      <c r="E99" s="227"/>
      <c r="F99" s="240"/>
      <c r="G99" s="229"/>
      <c r="H99" s="281">
        <f t="shared" si="8"/>
        <v>0</v>
      </c>
      <c r="I99" s="240">
        <v>0</v>
      </c>
      <c r="J99" s="229">
        <v>0</v>
      </c>
    </row>
    <row r="100" customFormat="1" hidden="1" spans="1:10">
      <c r="A100" s="280" t="s">
        <v>190</v>
      </c>
      <c r="B100" s="240"/>
      <c r="C100" s="281">
        <v>0</v>
      </c>
      <c r="D100" s="240"/>
      <c r="E100" s="227"/>
      <c r="F100" s="240"/>
      <c r="G100" s="229"/>
      <c r="H100" s="281">
        <f t="shared" si="8"/>
        <v>0</v>
      </c>
      <c r="I100" s="240">
        <v>0</v>
      </c>
      <c r="J100" s="229">
        <v>0</v>
      </c>
    </row>
    <row r="101" customFormat="1" hidden="1" spans="1:10">
      <c r="A101" s="282" t="s">
        <v>158</v>
      </c>
      <c r="B101" s="240"/>
      <c r="C101" s="281">
        <v>0</v>
      </c>
      <c r="D101" s="240"/>
      <c r="E101" s="227"/>
      <c r="F101" s="240"/>
      <c r="G101" s="229"/>
      <c r="H101" s="281">
        <f t="shared" si="8"/>
        <v>0</v>
      </c>
      <c r="I101" s="240">
        <v>0</v>
      </c>
      <c r="J101" s="229">
        <v>0</v>
      </c>
    </row>
    <row r="102" customFormat="1" hidden="1" spans="1:10">
      <c r="A102" s="282" t="s">
        <v>208</v>
      </c>
      <c r="B102" s="240"/>
      <c r="C102" s="281">
        <v>0</v>
      </c>
      <c r="D102" s="240"/>
      <c r="E102" s="227"/>
      <c r="F102" s="228"/>
      <c r="G102" s="229"/>
      <c r="H102" s="281">
        <f t="shared" si="8"/>
        <v>0</v>
      </c>
      <c r="I102" s="240"/>
      <c r="J102" s="229"/>
    </row>
    <row r="103" customFormat="1" hidden="1" spans="1:10">
      <c r="A103" s="290" t="s">
        <v>209</v>
      </c>
      <c r="B103" s="296"/>
      <c r="C103" s="297">
        <v>0</v>
      </c>
      <c r="D103" s="296"/>
      <c r="E103" s="278"/>
      <c r="F103" s="276">
        <f>D103-B103</f>
        <v>0</v>
      </c>
      <c r="G103" s="279" t="e">
        <f>(D103/B103-1)*100</f>
        <v>#DIV/0!</v>
      </c>
      <c r="H103" s="297">
        <f>SUM(H104:H117)</f>
        <v>0</v>
      </c>
      <c r="I103" s="295">
        <f>H103-C103</f>
        <v>0</v>
      </c>
      <c r="J103" s="279"/>
    </row>
    <row r="104" customFormat="1" hidden="1" spans="1:10">
      <c r="A104" s="282" t="s">
        <v>149</v>
      </c>
      <c r="B104" s="240"/>
      <c r="C104" s="281">
        <v>0</v>
      </c>
      <c r="D104" s="240"/>
      <c r="E104" s="227"/>
      <c r="F104" s="228"/>
      <c r="G104" s="229"/>
      <c r="H104" s="281">
        <f t="shared" ref="H104:H117" si="9">L104+M104+N104</f>
        <v>0</v>
      </c>
      <c r="I104" s="240"/>
      <c r="J104" s="229"/>
    </row>
    <row r="105" customFormat="1" hidden="1" spans="1:10">
      <c r="A105" s="280" t="s">
        <v>150</v>
      </c>
      <c r="B105" s="240"/>
      <c r="C105" s="281">
        <v>0</v>
      </c>
      <c r="D105" s="240"/>
      <c r="E105" s="227"/>
      <c r="F105" s="228"/>
      <c r="G105" s="229"/>
      <c r="H105" s="281">
        <f t="shared" si="9"/>
        <v>0</v>
      </c>
      <c r="I105" s="240"/>
      <c r="J105" s="229"/>
    </row>
    <row r="106" customFormat="1" hidden="1" spans="1:10">
      <c r="A106" s="280" t="s">
        <v>151</v>
      </c>
      <c r="B106" s="240"/>
      <c r="C106" s="281">
        <v>0</v>
      </c>
      <c r="D106" s="240"/>
      <c r="E106" s="227"/>
      <c r="F106" s="240"/>
      <c r="G106" s="229"/>
      <c r="H106" s="281">
        <f t="shared" si="9"/>
        <v>0</v>
      </c>
      <c r="I106" s="240"/>
      <c r="J106" s="229"/>
    </row>
    <row r="107" customFormat="1" hidden="1" spans="1:10">
      <c r="A107" s="280" t="s">
        <v>210</v>
      </c>
      <c r="B107" s="240"/>
      <c r="C107" s="281">
        <v>0</v>
      </c>
      <c r="D107" s="240"/>
      <c r="E107" s="227"/>
      <c r="F107" s="240"/>
      <c r="G107" s="229"/>
      <c r="H107" s="281">
        <f t="shared" si="9"/>
        <v>0</v>
      </c>
      <c r="I107" s="240"/>
      <c r="J107" s="229"/>
    </row>
    <row r="108" customFormat="1" hidden="1" spans="1:10">
      <c r="A108" s="282" t="s">
        <v>211</v>
      </c>
      <c r="B108" s="240"/>
      <c r="C108" s="281">
        <v>0</v>
      </c>
      <c r="D108" s="240"/>
      <c r="E108" s="227"/>
      <c r="F108" s="240"/>
      <c r="G108" s="229"/>
      <c r="H108" s="281">
        <f t="shared" si="9"/>
        <v>0</v>
      </c>
      <c r="I108" s="240"/>
      <c r="J108" s="229"/>
    </row>
    <row r="109" customFormat="1" hidden="1" spans="1:10">
      <c r="A109" s="282" t="s">
        <v>212</v>
      </c>
      <c r="B109" s="240"/>
      <c r="C109" s="281">
        <v>0</v>
      </c>
      <c r="D109" s="240"/>
      <c r="E109" s="227"/>
      <c r="F109" s="228"/>
      <c r="G109" s="229"/>
      <c r="H109" s="281">
        <f t="shared" si="9"/>
        <v>0</v>
      </c>
      <c r="I109" s="240"/>
      <c r="J109" s="229"/>
    </row>
    <row r="110" customFormat="1" hidden="1" spans="1:10">
      <c r="A110" s="282" t="s">
        <v>213</v>
      </c>
      <c r="B110" s="240"/>
      <c r="C110" s="281">
        <v>0</v>
      </c>
      <c r="D110" s="240"/>
      <c r="E110" s="227"/>
      <c r="F110" s="240"/>
      <c r="G110" s="229"/>
      <c r="H110" s="281">
        <f t="shared" si="9"/>
        <v>0</v>
      </c>
      <c r="I110" s="240"/>
      <c r="J110" s="229"/>
    </row>
    <row r="111" customFormat="1" hidden="1" spans="1:10">
      <c r="A111" s="280" t="s">
        <v>214</v>
      </c>
      <c r="B111" s="240"/>
      <c r="C111" s="281">
        <v>0</v>
      </c>
      <c r="D111" s="240"/>
      <c r="E111" s="227"/>
      <c r="F111" s="240"/>
      <c r="G111" s="229"/>
      <c r="H111" s="281">
        <f t="shared" si="9"/>
        <v>0</v>
      </c>
      <c r="I111" s="240"/>
      <c r="J111" s="229"/>
    </row>
    <row r="112" customFormat="1" hidden="1" spans="1:10">
      <c r="A112" s="280" t="s">
        <v>215</v>
      </c>
      <c r="B112" s="240"/>
      <c r="C112" s="281">
        <v>0</v>
      </c>
      <c r="D112" s="240"/>
      <c r="E112" s="227"/>
      <c r="F112" s="240"/>
      <c r="G112" s="229"/>
      <c r="H112" s="281">
        <f t="shared" si="9"/>
        <v>0</v>
      </c>
      <c r="I112" s="240"/>
      <c r="J112" s="229"/>
    </row>
    <row r="113" customFormat="1" hidden="1" spans="1:10">
      <c r="A113" s="280" t="s">
        <v>216</v>
      </c>
      <c r="B113" s="240"/>
      <c r="C113" s="281">
        <v>0</v>
      </c>
      <c r="D113" s="240"/>
      <c r="E113" s="227"/>
      <c r="F113" s="240"/>
      <c r="G113" s="229"/>
      <c r="H113" s="281">
        <f t="shared" si="9"/>
        <v>0</v>
      </c>
      <c r="I113" s="240"/>
      <c r="J113" s="229"/>
    </row>
    <row r="114" customFormat="1" hidden="1" spans="1:10">
      <c r="A114" s="282" t="s">
        <v>217</v>
      </c>
      <c r="B114" s="240"/>
      <c r="C114" s="281">
        <v>0</v>
      </c>
      <c r="D114" s="240"/>
      <c r="E114" s="227"/>
      <c r="F114" s="240"/>
      <c r="G114" s="229"/>
      <c r="H114" s="281">
        <f t="shared" si="9"/>
        <v>0</v>
      </c>
      <c r="I114" s="240"/>
      <c r="J114" s="229"/>
    </row>
    <row r="115" customFormat="1" hidden="1" spans="1:10">
      <c r="A115" s="282" t="s">
        <v>218</v>
      </c>
      <c r="B115" s="240"/>
      <c r="C115" s="281">
        <v>0</v>
      </c>
      <c r="D115" s="240"/>
      <c r="E115" s="227"/>
      <c r="F115" s="240"/>
      <c r="G115" s="229"/>
      <c r="H115" s="281">
        <f t="shared" si="9"/>
        <v>0</v>
      </c>
      <c r="I115" s="240"/>
      <c r="J115" s="229"/>
    </row>
    <row r="116" customFormat="1" hidden="1" spans="1:10">
      <c r="A116" s="282" t="s">
        <v>158</v>
      </c>
      <c r="B116" s="240"/>
      <c r="C116" s="281">
        <v>0</v>
      </c>
      <c r="D116" s="240"/>
      <c r="E116" s="227"/>
      <c r="F116" s="228"/>
      <c r="G116" s="229"/>
      <c r="H116" s="281">
        <f t="shared" si="9"/>
        <v>0</v>
      </c>
      <c r="I116" s="240"/>
      <c r="J116" s="229"/>
    </row>
    <row r="117" customFormat="1" hidden="1" spans="1:10">
      <c r="A117" s="282" t="s">
        <v>219</v>
      </c>
      <c r="B117" s="240"/>
      <c r="C117" s="281">
        <v>0</v>
      </c>
      <c r="D117" s="240"/>
      <c r="E117" s="227"/>
      <c r="F117" s="228"/>
      <c r="G117" s="229"/>
      <c r="H117" s="281">
        <f t="shared" si="9"/>
        <v>0</v>
      </c>
      <c r="I117" s="240"/>
      <c r="J117" s="229"/>
    </row>
    <row r="118" customFormat="1" hidden="1" spans="1:10">
      <c r="A118" s="298" t="s">
        <v>220</v>
      </c>
      <c r="B118" s="296">
        <v>1550</v>
      </c>
      <c r="C118" s="297">
        <v>1343</v>
      </c>
      <c r="D118" s="296">
        <f>SUM(D119:D126)</f>
        <v>1105</v>
      </c>
      <c r="E118" s="278">
        <f>D118/C118*100</f>
        <v>82.2784810126582</v>
      </c>
      <c r="F118" s="276">
        <f>D118-B118</f>
        <v>-445</v>
      </c>
      <c r="G118" s="279">
        <f>(D118/B118-1)*100</f>
        <v>-28.7096774193548</v>
      </c>
      <c r="H118" s="297">
        <f>SUM(H119:H126)</f>
        <v>1271</v>
      </c>
      <c r="I118" s="295">
        <f>H118-C118</f>
        <v>-72</v>
      </c>
      <c r="J118" s="279">
        <f>(H118/C118-1)*100</f>
        <v>-5.36113179448995</v>
      </c>
    </row>
    <row r="119" customFormat="1" hidden="1" spans="1:12">
      <c r="A119" s="280" t="s">
        <v>149</v>
      </c>
      <c r="B119" s="240">
        <v>1125</v>
      </c>
      <c r="C119" s="287">
        <v>1106</v>
      </c>
      <c r="D119" s="240">
        <v>1019</v>
      </c>
      <c r="E119" s="227"/>
      <c r="F119" s="228"/>
      <c r="G119" s="229"/>
      <c r="H119" s="281">
        <f t="shared" ref="H119:H126" si="10">L119+M119+N119</f>
        <v>1040</v>
      </c>
      <c r="I119" s="240"/>
      <c r="J119" s="229"/>
      <c r="L119">
        <v>1040</v>
      </c>
    </row>
    <row r="120" customFormat="1" hidden="1" spans="1:12">
      <c r="A120" s="280" t="s">
        <v>150</v>
      </c>
      <c r="B120" s="240">
        <v>424</v>
      </c>
      <c r="C120" s="287">
        <v>237</v>
      </c>
      <c r="D120" s="240">
        <v>82</v>
      </c>
      <c r="E120" s="227"/>
      <c r="F120" s="228"/>
      <c r="G120" s="229"/>
      <c r="H120" s="281">
        <f t="shared" si="10"/>
        <v>232</v>
      </c>
      <c r="I120" s="240"/>
      <c r="J120" s="229"/>
      <c r="L120">
        <v>232</v>
      </c>
    </row>
    <row r="121" customFormat="1" hidden="1" spans="1:10">
      <c r="A121" s="280" t="s">
        <v>151</v>
      </c>
      <c r="B121" s="240"/>
      <c r="C121" s="287">
        <v>0</v>
      </c>
      <c r="D121" s="240">
        <v>0</v>
      </c>
      <c r="E121" s="227"/>
      <c r="F121" s="228"/>
      <c r="G121" s="229"/>
      <c r="H121" s="281">
        <f t="shared" si="10"/>
        <v>0</v>
      </c>
      <c r="I121" s="240"/>
      <c r="J121" s="229"/>
    </row>
    <row r="122" customFormat="1" hidden="1" spans="1:10">
      <c r="A122" s="282" t="s">
        <v>221</v>
      </c>
      <c r="B122" s="240"/>
      <c r="C122" s="281">
        <v>0</v>
      </c>
      <c r="D122" s="240">
        <v>0</v>
      </c>
      <c r="E122" s="227"/>
      <c r="F122" s="228"/>
      <c r="G122" s="229"/>
      <c r="H122" s="281">
        <f t="shared" si="10"/>
        <v>0</v>
      </c>
      <c r="I122" s="240"/>
      <c r="J122" s="229"/>
    </row>
    <row r="123" customFormat="1" hidden="1" spans="1:10">
      <c r="A123" s="282" t="s">
        <v>222</v>
      </c>
      <c r="B123" s="240"/>
      <c r="C123" s="287">
        <v>0</v>
      </c>
      <c r="D123" s="240">
        <v>0</v>
      </c>
      <c r="E123" s="227"/>
      <c r="F123" s="228"/>
      <c r="G123" s="229"/>
      <c r="H123" s="281">
        <f t="shared" si="10"/>
        <v>0</v>
      </c>
      <c r="I123" s="240"/>
      <c r="J123" s="229"/>
    </row>
    <row r="124" customFormat="1" hidden="1" spans="1:10">
      <c r="A124" s="282" t="s">
        <v>223</v>
      </c>
      <c r="B124" s="240">
        <v>1</v>
      </c>
      <c r="C124" s="287">
        <v>0</v>
      </c>
      <c r="D124" s="240">
        <v>0</v>
      </c>
      <c r="E124" s="227"/>
      <c r="F124" s="228"/>
      <c r="G124" s="229"/>
      <c r="H124" s="281">
        <f t="shared" si="10"/>
        <v>0</v>
      </c>
      <c r="I124" s="240"/>
      <c r="J124" s="229"/>
    </row>
    <row r="125" customFormat="1" hidden="1" spans="1:10">
      <c r="A125" s="280" t="s">
        <v>158</v>
      </c>
      <c r="B125" s="240"/>
      <c r="C125" s="287">
        <v>0</v>
      </c>
      <c r="D125" s="240">
        <v>0</v>
      </c>
      <c r="E125" s="227"/>
      <c r="F125" s="228"/>
      <c r="G125" s="229"/>
      <c r="H125" s="281">
        <f t="shared" si="10"/>
        <v>0</v>
      </c>
      <c r="I125" s="240"/>
      <c r="J125" s="229"/>
    </row>
    <row r="126" customFormat="1" hidden="1" spans="1:14">
      <c r="A126" s="280" t="s">
        <v>224</v>
      </c>
      <c r="B126" s="240"/>
      <c r="C126" s="287">
        <v>0</v>
      </c>
      <c r="D126" s="240">
        <v>4</v>
      </c>
      <c r="E126" s="227"/>
      <c r="F126" s="228"/>
      <c r="G126" s="229"/>
      <c r="H126" s="281">
        <f t="shared" si="10"/>
        <v>-1</v>
      </c>
      <c r="I126" s="240"/>
      <c r="J126" s="229"/>
      <c r="N126">
        <v>-1</v>
      </c>
    </row>
    <row r="127" customFormat="1" hidden="1" spans="1:10">
      <c r="A127" s="298" t="s">
        <v>225</v>
      </c>
      <c r="B127" s="296"/>
      <c r="C127" s="297"/>
      <c r="D127" s="296"/>
      <c r="E127" s="278"/>
      <c r="F127" s="276">
        <f>D127-B127</f>
        <v>0</v>
      </c>
      <c r="G127" s="279"/>
      <c r="H127" s="297"/>
      <c r="I127" s="295">
        <f>H127-C127</f>
        <v>0</v>
      </c>
      <c r="J127" s="279"/>
    </row>
    <row r="128" customFormat="1" hidden="1" spans="1:10">
      <c r="A128" s="280" t="s">
        <v>149</v>
      </c>
      <c r="B128" s="240"/>
      <c r="C128" s="287">
        <v>0</v>
      </c>
      <c r="D128" s="240"/>
      <c r="E128" s="227"/>
      <c r="F128" s="228"/>
      <c r="G128" s="229"/>
      <c r="H128" s="281">
        <f t="shared" ref="H128:H137" si="11">L128+M128+N128</f>
        <v>0</v>
      </c>
      <c r="I128" s="240"/>
      <c r="J128" s="229"/>
    </row>
    <row r="129" customFormat="1" hidden="1" spans="1:10">
      <c r="A129" s="280" t="s">
        <v>150</v>
      </c>
      <c r="B129" s="240"/>
      <c r="C129" s="287">
        <v>0</v>
      </c>
      <c r="D129" s="240"/>
      <c r="E129" s="227"/>
      <c r="F129" s="228"/>
      <c r="G129" s="229"/>
      <c r="H129" s="281">
        <f t="shared" si="11"/>
        <v>0</v>
      </c>
      <c r="I129" s="240"/>
      <c r="J129" s="229"/>
    </row>
    <row r="130" customFormat="1" hidden="1" spans="1:10">
      <c r="A130" s="280" t="s">
        <v>151</v>
      </c>
      <c r="B130" s="240"/>
      <c r="C130" s="287">
        <v>0</v>
      </c>
      <c r="D130" s="240"/>
      <c r="E130" s="227"/>
      <c r="F130" s="240"/>
      <c r="G130" s="229"/>
      <c r="H130" s="281">
        <f t="shared" si="11"/>
        <v>0</v>
      </c>
      <c r="I130" s="240"/>
      <c r="J130" s="229"/>
    </row>
    <row r="131" customFormat="1" hidden="1" spans="1:10">
      <c r="A131" s="282" t="s">
        <v>226</v>
      </c>
      <c r="B131" s="240"/>
      <c r="C131" s="287">
        <v>0</v>
      </c>
      <c r="D131" s="240"/>
      <c r="E131" s="227"/>
      <c r="F131" s="240"/>
      <c r="G131" s="229"/>
      <c r="H131" s="281">
        <f t="shared" si="11"/>
        <v>0</v>
      </c>
      <c r="I131" s="240"/>
      <c r="J131" s="229"/>
    </row>
    <row r="132" customFormat="1" hidden="1" spans="1:10">
      <c r="A132" s="282" t="s">
        <v>227</v>
      </c>
      <c r="B132" s="240"/>
      <c r="C132" s="287">
        <v>0</v>
      </c>
      <c r="D132" s="240"/>
      <c r="E132" s="227"/>
      <c r="F132" s="240"/>
      <c r="G132" s="229"/>
      <c r="H132" s="281">
        <f t="shared" si="11"/>
        <v>0</v>
      </c>
      <c r="I132" s="240"/>
      <c r="J132" s="229"/>
    </row>
    <row r="133" customFormat="1" hidden="1" spans="1:10">
      <c r="A133" s="282" t="s">
        <v>228</v>
      </c>
      <c r="B133" s="240"/>
      <c r="C133" s="287">
        <v>0</v>
      </c>
      <c r="D133" s="240"/>
      <c r="E133" s="227"/>
      <c r="F133" s="240"/>
      <c r="G133" s="229"/>
      <c r="H133" s="281">
        <f t="shared" si="11"/>
        <v>0</v>
      </c>
      <c r="I133" s="240"/>
      <c r="J133" s="229"/>
    </row>
    <row r="134" customFormat="1" hidden="1" spans="1:10">
      <c r="A134" s="280" t="s">
        <v>229</v>
      </c>
      <c r="B134" s="240"/>
      <c r="C134" s="287">
        <v>0</v>
      </c>
      <c r="D134" s="240"/>
      <c r="E134" s="227"/>
      <c r="F134" s="240"/>
      <c r="G134" s="229"/>
      <c r="H134" s="281">
        <f t="shared" si="11"/>
        <v>0</v>
      </c>
      <c r="I134" s="240"/>
      <c r="J134" s="229"/>
    </row>
    <row r="135" customFormat="1" hidden="1" spans="1:10">
      <c r="A135" s="280" t="s">
        <v>230</v>
      </c>
      <c r="B135" s="240"/>
      <c r="C135" s="287">
        <v>0</v>
      </c>
      <c r="D135" s="240"/>
      <c r="E135" s="227"/>
      <c r="F135" s="228"/>
      <c r="G135" s="229"/>
      <c r="H135" s="281">
        <f t="shared" si="11"/>
        <v>0</v>
      </c>
      <c r="I135" s="240"/>
      <c r="J135" s="229"/>
    </row>
    <row r="136" customFormat="1" hidden="1" spans="1:10">
      <c r="A136" s="280" t="s">
        <v>158</v>
      </c>
      <c r="B136" s="240"/>
      <c r="C136" s="287">
        <v>0</v>
      </c>
      <c r="D136" s="240"/>
      <c r="E136" s="227"/>
      <c r="F136" s="228"/>
      <c r="G136" s="229"/>
      <c r="H136" s="281">
        <f t="shared" si="11"/>
        <v>0</v>
      </c>
      <c r="I136" s="240"/>
      <c r="J136" s="229"/>
    </row>
    <row r="137" customFormat="1" hidden="1" spans="1:10">
      <c r="A137" s="282" t="s">
        <v>231</v>
      </c>
      <c r="B137" s="240"/>
      <c r="C137" s="287">
        <v>0</v>
      </c>
      <c r="D137" s="240"/>
      <c r="E137" s="227"/>
      <c r="F137" s="228"/>
      <c r="G137" s="229"/>
      <c r="H137" s="281">
        <f t="shared" si="11"/>
        <v>0</v>
      </c>
      <c r="I137" s="240"/>
      <c r="J137" s="229"/>
    </row>
    <row r="138" customFormat="1" hidden="1" spans="1:10">
      <c r="A138" s="290" t="s">
        <v>232</v>
      </c>
      <c r="B138" s="296"/>
      <c r="C138" s="297"/>
      <c r="D138" s="296"/>
      <c r="E138" s="278"/>
      <c r="F138" s="276"/>
      <c r="G138" s="279"/>
      <c r="H138" s="297"/>
      <c r="I138" s="295"/>
      <c r="J138" s="279"/>
    </row>
    <row r="139" customFormat="1" hidden="1" spans="1:10">
      <c r="A139" s="282" t="s">
        <v>149</v>
      </c>
      <c r="B139" s="240"/>
      <c r="C139" s="281">
        <v>0</v>
      </c>
      <c r="D139" s="240"/>
      <c r="E139" s="227"/>
      <c r="F139" s="240"/>
      <c r="G139" s="229"/>
      <c r="H139" s="281">
        <f t="shared" ref="H139:H149" si="12">L139+M139+N139</f>
        <v>0</v>
      </c>
      <c r="I139" s="240">
        <v>0</v>
      </c>
      <c r="J139" s="229">
        <v>0</v>
      </c>
    </row>
    <row r="140" customFormat="1" hidden="1" spans="1:10">
      <c r="A140" s="283" t="s">
        <v>150</v>
      </c>
      <c r="B140" s="240"/>
      <c r="C140" s="281">
        <v>0</v>
      </c>
      <c r="D140" s="240"/>
      <c r="E140" s="227"/>
      <c r="F140" s="240"/>
      <c r="G140" s="229"/>
      <c r="H140" s="281">
        <f t="shared" si="12"/>
        <v>0</v>
      </c>
      <c r="I140" s="240">
        <v>0</v>
      </c>
      <c r="J140" s="229">
        <v>0</v>
      </c>
    </row>
    <row r="141" customFormat="1" hidden="1" spans="1:10">
      <c r="A141" s="280" t="s">
        <v>151</v>
      </c>
      <c r="B141" s="240"/>
      <c r="C141" s="281">
        <v>0</v>
      </c>
      <c r="D141" s="240"/>
      <c r="E141" s="227"/>
      <c r="F141" s="240"/>
      <c r="G141" s="229"/>
      <c r="H141" s="281">
        <f t="shared" si="12"/>
        <v>0</v>
      </c>
      <c r="I141" s="240">
        <v>0</v>
      </c>
      <c r="J141" s="229">
        <v>0</v>
      </c>
    </row>
    <row r="142" customFormat="1" hidden="1" spans="1:10">
      <c r="A142" s="280" t="s">
        <v>233</v>
      </c>
      <c r="B142" s="240"/>
      <c r="C142" s="281">
        <v>0</v>
      </c>
      <c r="D142" s="240"/>
      <c r="E142" s="227"/>
      <c r="F142" s="240"/>
      <c r="G142" s="229"/>
      <c r="H142" s="281">
        <f t="shared" si="12"/>
        <v>0</v>
      </c>
      <c r="I142" s="240">
        <v>0</v>
      </c>
      <c r="J142" s="229">
        <v>0</v>
      </c>
    </row>
    <row r="143" customFormat="1" hidden="1" spans="1:10">
      <c r="A143" s="280" t="s">
        <v>234</v>
      </c>
      <c r="B143" s="240"/>
      <c r="C143" s="281">
        <v>0</v>
      </c>
      <c r="D143" s="240"/>
      <c r="E143" s="227"/>
      <c r="F143" s="240"/>
      <c r="G143" s="229"/>
      <c r="H143" s="281">
        <f t="shared" si="12"/>
        <v>0</v>
      </c>
      <c r="I143" s="240">
        <v>0</v>
      </c>
      <c r="J143" s="229">
        <v>0</v>
      </c>
    </row>
    <row r="144" customFormat="1" hidden="1" spans="1:10">
      <c r="A144" s="282" t="s">
        <v>235</v>
      </c>
      <c r="B144" s="240"/>
      <c r="C144" s="281">
        <v>0</v>
      </c>
      <c r="D144" s="240"/>
      <c r="E144" s="227"/>
      <c r="F144" s="240"/>
      <c r="G144" s="229"/>
      <c r="H144" s="281">
        <f t="shared" si="12"/>
        <v>0</v>
      </c>
      <c r="I144" s="240">
        <v>0</v>
      </c>
      <c r="J144" s="229">
        <v>0</v>
      </c>
    </row>
    <row r="145" customFormat="1" hidden="1" spans="1:10">
      <c r="A145" s="282" t="s">
        <v>236</v>
      </c>
      <c r="B145" s="240"/>
      <c r="C145" s="281">
        <v>0</v>
      </c>
      <c r="D145" s="240"/>
      <c r="E145" s="227"/>
      <c r="F145" s="240"/>
      <c r="G145" s="229"/>
      <c r="H145" s="281">
        <f t="shared" si="12"/>
        <v>0</v>
      </c>
      <c r="I145" s="240">
        <v>0</v>
      </c>
      <c r="J145" s="229">
        <v>0</v>
      </c>
    </row>
    <row r="146" customFormat="1" hidden="1" spans="1:10">
      <c r="A146" s="282" t="s">
        <v>237</v>
      </c>
      <c r="B146" s="240"/>
      <c r="C146" s="281">
        <v>0</v>
      </c>
      <c r="D146" s="240"/>
      <c r="E146" s="227"/>
      <c r="F146" s="240"/>
      <c r="G146" s="229"/>
      <c r="H146" s="281">
        <f t="shared" si="12"/>
        <v>0</v>
      </c>
      <c r="I146" s="240">
        <v>0</v>
      </c>
      <c r="J146" s="229">
        <v>0</v>
      </c>
    </row>
    <row r="147" customFormat="1" hidden="1" spans="1:10">
      <c r="A147" s="280" t="s">
        <v>238</v>
      </c>
      <c r="B147" s="240"/>
      <c r="C147" s="281">
        <v>0</v>
      </c>
      <c r="D147" s="240"/>
      <c r="E147" s="227"/>
      <c r="F147" s="240"/>
      <c r="G147" s="229"/>
      <c r="H147" s="281">
        <f t="shared" si="12"/>
        <v>0</v>
      </c>
      <c r="I147" s="240">
        <v>0</v>
      </c>
      <c r="J147" s="229">
        <v>0</v>
      </c>
    </row>
    <row r="148" customFormat="1" hidden="1" spans="1:10">
      <c r="A148" s="280" t="s">
        <v>158</v>
      </c>
      <c r="B148" s="240"/>
      <c r="C148" s="281">
        <v>0</v>
      </c>
      <c r="D148" s="240"/>
      <c r="E148" s="227"/>
      <c r="F148" s="240"/>
      <c r="G148" s="229"/>
      <c r="H148" s="281">
        <f t="shared" si="12"/>
        <v>0</v>
      </c>
      <c r="I148" s="240">
        <v>0</v>
      </c>
      <c r="J148" s="229">
        <v>0</v>
      </c>
    </row>
    <row r="149" customFormat="1" hidden="1" spans="1:10">
      <c r="A149" s="280" t="s">
        <v>239</v>
      </c>
      <c r="B149" s="240"/>
      <c r="C149" s="281">
        <v>0</v>
      </c>
      <c r="D149" s="240"/>
      <c r="E149" s="227"/>
      <c r="F149" s="240"/>
      <c r="G149" s="229"/>
      <c r="H149" s="281">
        <f t="shared" si="12"/>
        <v>0</v>
      </c>
      <c r="I149" s="240">
        <v>0</v>
      </c>
      <c r="J149" s="229">
        <v>0</v>
      </c>
    </row>
    <row r="150" customFormat="1" hidden="1" spans="1:10">
      <c r="A150" s="275" t="s">
        <v>240</v>
      </c>
      <c r="B150" s="288">
        <v>25</v>
      </c>
      <c r="C150" s="289">
        <v>18</v>
      </c>
      <c r="D150" s="288">
        <f>SUM(D151:D156)</f>
        <v>0</v>
      </c>
      <c r="E150" s="278">
        <f>D150/C150*100</f>
        <v>0</v>
      </c>
      <c r="F150" s="276">
        <f>D150-B150</f>
        <v>-25</v>
      </c>
      <c r="G150" s="279">
        <f>(D150/B150-1)*100</f>
        <v>-100</v>
      </c>
      <c r="H150" s="289">
        <f>SUM(H151:H156)</f>
        <v>12</v>
      </c>
      <c r="I150" s="295">
        <f>H150-C150</f>
        <v>-6</v>
      </c>
      <c r="J150" s="279">
        <f>(H150/C150-1)*100</f>
        <v>-33.3333333333333</v>
      </c>
    </row>
    <row r="151" customFormat="1" hidden="1" spans="1:10">
      <c r="A151" s="280" t="s">
        <v>149</v>
      </c>
      <c r="B151" s="240"/>
      <c r="C151" s="287">
        <v>0</v>
      </c>
      <c r="D151" s="240"/>
      <c r="E151" s="227"/>
      <c r="F151" s="228"/>
      <c r="G151" s="229"/>
      <c r="H151" s="281">
        <f t="shared" ref="H151:H156" si="13">L151+M151+N151</f>
        <v>0</v>
      </c>
      <c r="I151" s="240"/>
      <c r="J151" s="229"/>
    </row>
    <row r="152" customFormat="1" hidden="1" spans="1:10">
      <c r="A152" s="280" t="s">
        <v>150</v>
      </c>
      <c r="B152" s="240">
        <v>1</v>
      </c>
      <c r="C152" s="287">
        <v>0</v>
      </c>
      <c r="D152" s="240"/>
      <c r="E152" s="227"/>
      <c r="F152" s="299"/>
      <c r="G152" s="299"/>
      <c r="H152" s="281">
        <f t="shared" si="13"/>
        <v>0</v>
      </c>
      <c r="I152" s="240"/>
      <c r="J152" s="229"/>
    </row>
    <row r="153" customFormat="1" hidden="1" spans="1:10">
      <c r="A153" s="282" t="s">
        <v>151</v>
      </c>
      <c r="B153" s="240"/>
      <c r="C153" s="287">
        <v>0</v>
      </c>
      <c r="D153" s="240"/>
      <c r="E153" s="227"/>
      <c r="F153" s="240"/>
      <c r="G153" s="229"/>
      <c r="H153" s="281">
        <f t="shared" si="13"/>
        <v>0</v>
      </c>
      <c r="I153" s="240"/>
      <c r="J153" s="229"/>
    </row>
    <row r="154" customFormat="1" hidden="1" spans="1:10">
      <c r="A154" s="282" t="s">
        <v>241</v>
      </c>
      <c r="B154" s="240"/>
      <c r="C154" s="287">
        <v>0</v>
      </c>
      <c r="D154" s="240"/>
      <c r="E154" s="227"/>
      <c r="F154" s="228"/>
      <c r="G154" s="229"/>
      <c r="H154" s="281">
        <f t="shared" si="13"/>
        <v>0</v>
      </c>
      <c r="I154" s="240"/>
      <c r="J154" s="229"/>
    </row>
    <row r="155" customFormat="1" hidden="1" spans="1:10">
      <c r="A155" s="282" t="s">
        <v>158</v>
      </c>
      <c r="B155" s="240"/>
      <c r="C155" s="287">
        <v>0</v>
      </c>
      <c r="D155" s="240"/>
      <c r="E155" s="227"/>
      <c r="F155" s="240"/>
      <c r="G155" s="229"/>
      <c r="H155" s="281">
        <f t="shared" si="13"/>
        <v>0</v>
      </c>
      <c r="I155" s="240"/>
      <c r="J155" s="229"/>
    </row>
    <row r="156" customFormat="1" hidden="1" spans="1:14">
      <c r="A156" s="283" t="s">
        <v>242</v>
      </c>
      <c r="B156" s="240">
        <v>24</v>
      </c>
      <c r="C156" s="287">
        <v>18</v>
      </c>
      <c r="D156" s="240"/>
      <c r="E156" s="227"/>
      <c r="F156" s="228"/>
      <c r="G156" s="229"/>
      <c r="H156" s="281">
        <f t="shared" si="13"/>
        <v>12</v>
      </c>
      <c r="I156" s="240"/>
      <c r="J156" s="229"/>
      <c r="N156">
        <v>12</v>
      </c>
    </row>
    <row r="157" customFormat="1" hidden="1" spans="1:10">
      <c r="A157" s="275" t="s">
        <v>243</v>
      </c>
      <c r="B157" s="276">
        <v>34</v>
      </c>
      <c r="C157" s="277">
        <v>33</v>
      </c>
      <c r="D157" s="276">
        <f>SUM(D158:D165)</f>
        <v>30</v>
      </c>
      <c r="E157" s="278">
        <f>D157/C157*100</f>
        <v>90.9090909090909</v>
      </c>
      <c r="F157" s="276">
        <f>D157-B157</f>
        <v>-4</v>
      </c>
      <c r="G157" s="279">
        <f>(D157/B157-1)*100</f>
        <v>-11.7647058823529</v>
      </c>
      <c r="H157" s="277">
        <f>SUM(H158:H165)</f>
        <v>33</v>
      </c>
      <c r="I157" s="295">
        <f>H157-C157</f>
        <v>0</v>
      </c>
      <c r="J157" s="279">
        <f>(H157/C157-1)*100</f>
        <v>0</v>
      </c>
    </row>
    <row r="158" customFormat="1" hidden="1" spans="1:12">
      <c r="A158" s="280" t="s">
        <v>149</v>
      </c>
      <c r="B158" s="240">
        <v>33</v>
      </c>
      <c r="C158" s="287">
        <v>32</v>
      </c>
      <c r="D158" s="240">
        <v>29</v>
      </c>
      <c r="E158" s="227"/>
      <c r="F158" s="228"/>
      <c r="G158" s="229"/>
      <c r="H158" s="281">
        <f t="shared" ref="H158:H165" si="14">L158+M158+N158</f>
        <v>32</v>
      </c>
      <c r="I158" s="240"/>
      <c r="J158" s="229"/>
      <c r="L158">
        <v>32</v>
      </c>
    </row>
    <row r="159" customFormat="1" hidden="1" spans="1:12">
      <c r="A159" s="282" t="s">
        <v>150</v>
      </c>
      <c r="B159" s="240">
        <v>1</v>
      </c>
      <c r="C159" s="287">
        <v>1</v>
      </c>
      <c r="D159" s="240">
        <v>1</v>
      </c>
      <c r="E159" s="227"/>
      <c r="F159" s="228"/>
      <c r="G159" s="229"/>
      <c r="H159" s="281">
        <f t="shared" si="14"/>
        <v>1</v>
      </c>
      <c r="I159" s="240"/>
      <c r="J159" s="229"/>
      <c r="L159">
        <v>1</v>
      </c>
    </row>
    <row r="160" customFormat="1" hidden="1" spans="1:10">
      <c r="A160" s="282" t="s">
        <v>151</v>
      </c>
      <c r="B160" s="240"/>
      <c r="C160" s="287">
        <v>0</v>
      </c>
      <c r="D160" s="240"/>
      <c r="E160" s="227"/>
      <c r="F160" s="228"/>
      <c r="G160" s="229"/>
      <c r="H160" s="281">
        <f t="shared" si="14"/>
        <v>0</v>
      </c>
      <c r="I160" s="240"/>
      <c r="J160" s="229"/>
    </row>
    <row r="161" customFormat="1" hidden="1" spans="1:10">
      <c r="A161" s="282" t="s">
        <v>244</v>
      </c>
      <c r="B161" s="240"/>
      <c r="C161" s="287">
        <v>0</v>
      </c>
      <c r="D161" s="240"/>
      <c r="E161" s="227"/>
      <c r="F161" s="228"/>
      <c r="G161" s="229"/>
      <c r="H161" s="281">
        <f t="shared" si="14"/>
        <v>0</v>
      </c>
      <c r="I161" s="240"/>
      <c r="J161" s="229"/>
    </row>
    <row r="162" customFormat="1" hidden="1" spans="1:10">
      <c r="A162" s="283" t="s">
        <v>245</v>
      </c>
      <c r="B162" s="240"/>
      <c r="C162" s="287">
        <v>0</v>
      </c>
      <c r="D162" s="240"/>
      <c r="E162" s="227"/>
      <c r="F162" s="228"/>
      <c r="G162" s="229"/>
      <c r="H162" s="281">
        <f t="shared" si="14"/>
        <v>0</v>
      </c>
      <c r="I162" s="240"/>
      <c r="J162" s="229"/>
    </row>
    <row r="163" customFormat="1" hidden="1" spans="1:10">
      <c r="A163" s="280" t="s">
        <v>246</v>
      </c>
      <c r="B163" s="240"/>
      <c r="C163" s="287">
        <v>0</v>
      </c>
      <c r="D163" s="240"/>
      <c r="E163" s="227"/>
      <c r="F163" s="228"/>
      <c r="G163" s="229"/>
      <c r="H163" s="281">
        <f t="shared" si="14"/>
        <v>0</v>
      </c>
      <c r="I163" s="240"/>
      <c r="J163" s="229"/>
    </row>
    <row r="164" customFormat="1" hidden="1" spans="1:10">
      <c r="A164" s="280" t="s">
        <v>158</v>
      </c>
      <c r="B164" s="240"/>
      <c r="C164" s="287">
        <v>0</v>
      </c>
      <c r="D164" s="240"/>
      <c r="E164" s="227"/>
      <c r="F164" s="240"/>
      <c r="G164" s="229"/>
      <c r="H164" s="281">
        <f t="shared" si="14"/>
        <v>0</v>
      </c>
      <c r="I164" s="240"/>
      <c r="J164" s="229"/>
    </row>
    <row r="165" customFormat="1" hidden="1" spans="1:10">
      <c r="A165" s="280" t="s">
        <v>247</v>
      </c>
      <c r="B165" s="240"/>
      <c r="C165" s="287">
        <v>0</v>
      </c>
      <c r="D165" s="240"/>
      <c r="E165" s="227">
        <v>0</v>
      </c>
      <c r="F165" s="240">
        <v>0</v>
      </c>
      <c r="G165" s="229">
        <v>0</v>
      </c>
      <c r="H165" s="281">
        <f t="shared" si="14"/>
        <v>0</v>
      </c>
      <c r="I165" s="240">
        <v>0</v>
      </c>
      <c r="J165" s="229">
        <v>0</v>
      </c>
    </row>
    <row r="166" customFormat="1" hidden="1" spans="1:10">
      <c r="A166" s="290" t="s">
        <v>248</v>
      </c>
      <c r="B166" s="300">
        <v>75</v>
      </c>
      <c r="C166" s="301">
        <v>58</v>
      </c>
      <c r="D166" s="300">
        <f>SUM(D167:D171)</f>
        <v>70</v>
      </c>
      <c r="E166" s="278">
        <f>D166/C166*100</f>
        <v>120.689655172414</v>
      </c>
      <c r="F166" s="276">
        <f>D166-B166</f>
        <v>-5</v>
      </c>
      <c r="G166" s="279">
        <f>(D166/B166-1)*100</f>
        <v>-6.66666666666667</v>
      </c>
      <c r="H166" s="301">
        <f>SUM(H167:H171)</f>
        <v>67</v>
      </c>
      <c r="I166" s="295">
        <f>H166-C166</f>
        <v>9</v>
      </c>
      <c r="J166" s="279">
        <f>(H166/C166-1)*100</f>
        <v>15.5172413793103</v>
      </c>
    </row>
    <row r="167" customFormat="1" hidden="1" spans="1:12">
      <c r="A167" s="282" t="s">
        <v>149</v>
      </c>
      <c r="B167" s="240">
        <v>53</v>
      </c>
      <c r="C167" s="287">
        <v>50</v>
      </c>
      <c r="D167" s="240">
        <v>51</v>
      </c>
      <c r="E167" s="227"/>
      <c r="F167" s="228"/>
      <c r="G167" s="229"/>
      <c r="H167" s="281">
        <f t="shared" ref="H167:H171" si="15">L167+M167+N167</f>
        <v>60</v>
      </c>
      <c r="I167" s="240"/>
      <c r="J167" s="229"/>
      <c r="L167">
        <v>60</v>
      </c>
    </row>
    <row r="168" customFormat="1" hidden="1" spans="1:10">
      <c r="A168" s="282" t="s">
        <v>150</v>
      </c>
      <c r="B168" s="240">
        <v>22</v>
      </c>
      <c r="C168" s="287">
        <v>0</v>
      </c>
      <c r="D168" s="240">
        <v>16</v>
      </c>
      <c r="E168" s="227"/>
      <c r="F168" s="240"/>
      <c r="G168" s="229"/>
      <c r="H168" s="281">
        <f t="shared" si="15"/>
        <v>0</v>
      </c>
      <c r="I168" s="240"/>
      <c r="J168" s="229"/>
    </row>
    <row r="169" customFormat="1" hidden="1" spans="1:10">
      <c r="A169" s="280" t="s">
        <v>151</v>
      </c>
      <c r="B169" s="240"/>
      <c r="C169" s="287">
        <v>0</v>
      </c>
      <c r="D169" s="240">
        <v>0</v>
      </c>
      <c r="E169" s="227"/>
      <c r="F169" s="240"/>
      <c r="G169" s="229"/>
      <c r="H169" s="281">
        <f t="shared" si="15"/>
        <v>0</v>
      </c>
      <c r="I169" s="240"/>
      <c r="J169" s="229"/>
    </row>
    <row r="170" customFormat="1" hidden="1" spans="1:12">
      <c r="A170" s="280" t="s">
        <v>249</v>
      </c>
      <c r="B170" s="240"/>
      <c r="C170" s="287">
        <v>8</v>
      </c>
      <c r="D170" s="240">
        <v>3</v>
      </c>
      <c r="E170" s="227"/>
      <c r="F170" s="228"/>
      <c r="G170" s="229"/>
      <c r="H170" s="281">
        <f t="shared" si="15"/>
        <v>7</v>
      </c>
      <c r="I170" s="240"/>
      <c r="J170" s="229"/>
      <c r="L170">
        <v>7</v>
      </c>
    </row>
    <row r="171" customFormat="1" hidden="1" spans="1:10">
      <c r="A171" s="280" t="s">
        <v>250</v>
      </c>
      <c r="B171" s="284"/>
      <c r="C171" s="287">
        <v>0</v>
      </c>
      <c r="D171" s="284"/>
      <c r="E171" s="227"/>
      <c r="F171" s="228"/>
      <c r="G171" s="229"/>
      <c r="H171" s="281">
        <f t="shared" si="15"/>
        <v>0</v>
      </c>
      <c r="I171" s="240"/>
      <c r="J171" s="229"/>
    </row>
    <row r="172" customFormat="1" hidden="1" spans="1:10">
      <c r="A172" s="290" t="s">
        <v>251</v>
      </c>
      <c r="B172" s="276">
        <v>70</v>
      </c>
      <c r="C172" s="277">
        <v>72</v>
      </c>
      <c r="D172" s="276">
        <f>SUM(D173:D178)</f>
        <v>73</v>
      </c>
      <c r="E172" s="278">
        <f>D172/C172*100</f>
        <v>101.388888888889</v>
      </c>
      <c r="F172" s="276">
        <f>D172-B172</f>
        <v>3</v>
      </c>
      <c r="G172" s="279">
        <f>(D172/B172-1)*100</f>
        <v>4.28571428571429</v>
      </c>
      <c r="H172" s="277">
        <f>SUM(H173:H178)</f>
        <v>81</v>
      </c>
      <c r="I172" s="295">
        <f>H172-C172</f>
        <v>9</v>
      </c>
      <c r="J172" s="279">
        <f>(H172/C172-1)*100</f>
        <v>12.5</v>
      </c>
    </row>
    <row r="173" customFormat="1" hidden="1" spans="1:12">
      <c r="A173" s="282" t="s">
        <v>149</v>
      </c>
      <c r="B173" s="240">
        <v>55</v>
      </c>
      <c r="C173" s="287">
        <v>63</v>
      </c>
      <c r="D173" s="240">
        <v>64</v>
      </c>
      <c r="E173" s="227"/>
      <c r="F173" s="228"/>
      <c r="G173" s="229"/>
      <c r="H173" s="281">
        <f t="shared" ref="H173:H178" si="16">L173+M173+N173</f>
        <v>72</v>
      </c>
      <c r="I173" s="240"/>
      <c r="J173" s="229"/>
      <c r="L173">
        <v>72</v>
      </c>
    </row>
    <row r="174" customFormat="1" hidden="1" spans="1:12">
      <c r="A174" s="282" t="s">
        <v>150</v>
      </c>
      <c r="B174" s="240">
        <v>6</v>
      </c>
      <c r="C174" s="287">
        <v>9</v>
      </c>
      <c r="D174" s="240">
        <v>9</v>
      </c>
      <c r="E174" s="227"/>
      <c r="F174" s="240"/>
      <c r="G174" s="229"/>
      <c r="H174" s="281">
        <f t="shared" si="16"/>
        <v>9</v>
      </c>
      <c r="I174" s="240"/>
      <c r="J174" s="229"/>
      <c r="L174">
        <v>9</v>
      </c>
    </row>
    <row r="175" customFormat="1" hidden="1" spans="1:10">
      <c r="A175" s="283" t="s">
        <v>151</v>
      </c>
      <c r="B175" s="240"/>
      <c r="C175" s="287">
        <v>0</v>
      </c>
      <c r="D175" s="240"/>
      <c r="E175" s="227"/>
      <c r="F175" s="240"/>
      <c r="G175" s="229"/>
      <c r="H175" s="281">
        <f t="shared" si="16"/>
        <v>0</v>
      </c>
      <c r="I175" s="240"/>
      <c r="J175" s="229"/>
    </row>
    <row r="176" customFormat="1" hidden="1" spans="1:10">
      <c r="A176" s="280" t="s">
        <v>163</v>
      </c>
      <c r="B176" s="240"/>
      <c r="C176" s="287">
        <v>0</v>
      </c>
      <c r="D176" s="240"/>
      <c r="E176" s="227"/>
      <c r="F176" s="228"/>
      <c r="G176" s="229"/>
      <c r="H176" s="281">
        <f t="shared" si="16"/>
        <v>0</v>
      </c>
      <c r="I176" s="240"/>
      <c r="J176" s="229"/>
    </row>
    <row r="177" customFormat="1" hidden="1" spans="1:10">
      <c r="A177" s="280" t="s">
        <v>158</v>
      </c>
      <c r="B177" s="240">
        <v>9</v>
      </c>
      <c r="C177" s="287">
        <v>0</v>
      </c>
      <c r="D177" s="240"/>
      <c r="E177" s="227"/>
      <c r="F177" s="240"/>
      <c r="G177" s="229"/>
      <c r="H177" s="281">
        <f t="shared" si="16"/>
        <v>0</v>
      </c>
      <c r="I177" s="240"/>
      <c r="J177" s="229"/>
    </row>
    <row r="178" customFormat="1" hidden="1" spans="1:10">
      <c r="A178" s="280" t="s">
        <v>252</v>
      </c>
      <c r="B178" s="240"/>
      <c r="C178" s="287">
        <v>0</v>
      </c>
      <c r="D178" s="240"/>
      <c r="E178" s="227"/>
      <c r="F178" s="228"/>
      <c r="G178" s="284"/>
      <c r="H178" s="281">
        <f t="shared" si="16"/>
        <v>0</v>
      </c>
      <c r="I178" s="240">
        <v>0</v>
      </c>
      <c r="J178" s="229">
        <v>0</v>
      </c>
    </row>
    <row r="179" customFormat="1" hidden="1" spans="1:10">
      <c r="A179" s="290" t="s">
        <v>253</v>
      </c>
      <c r="B179" s="276">
        <v>1642</v>
      </c>
      <c r="C179" s="277">
        <v>224</v>
      </c>
      <c r="D179" s="276">
        <f>SUM(D180:D186)</f>
        <v>694</v>
      </c>
      <c r="E179" s="278">
        <f>D179/C179*100</f>
        <v>309.821428571429</v>
      </c>
      <c r="F179" s="276">
        <f>D179-B179</f>
        <v>-948</v>
      </c>
      <c r="G179" s="279">
        <f>(D179/B179-1)*100</f>
        <v>-57.7344701583435</v>
      </c>
      <c r="H179" s="277">
        <f>SUM(H180:H186)</f>
        <v>224</v>
      </c>
      <c r="I179" s="295">
        <f>H179-C179</f>
        <v>0</v>
      </c>
      <c r="J179" s="279">
        <f>(H179/C179-1)*100</f>
        <v>0</v>
      </c>
    </row>
    <row r="180" customFormat="1" hidden="1" spans="1:12">
      <c r="A180" s="282" t="s">
        <v>149</v>
      </c>
      <c r="B180" s="240">
        <v>181</v>
      </c>
      <c r="C180" s="287">
        <v>118</v>
      </c>
      <c r="D180" s="240">
        <v>104</v>
      </c>
      <c r="E180" s="227"/>
      <c r="F180" s="228"/>
      <c r="G180" s="229"/>
      <c r="H180" s="281">
        <f t="shared" ref="H180:H186" si="17">L180+M180+N180</f>
        <v>113</v>
      </c>
      <c r="I180" s="240"/>
      <c r="J180" s="229"/>
      <c r="L180">
        <v>113</v>
      </c>
    </row>
    <row r="181" customFormat="1" hidden="1" spans="1:13">
      <c r="A181" s="282" t="s">
        <v>150</v>
      </c>
      <c r="B181" s="240">
        <v>110</v>
      </c>
      <c r="C181" s="287">
        <v>102</v>
      </c>
      <c r="D181" s="240">
        <v>46</v>
      </c>
      <c r="E181" s="227"/>
      <c r="F181" s="228"/>
      <c r="G181" s="229"/>
      <c r="H181" s="281">
        <f t="shared" si="17"/>
        <v>63</v>
      </c>
      <c r="I181" s="240"/>
      <c r="J181" s="229"/>
      <c r="L181">
        <v>60</v>
      </c>
      <c r="M181">
        <v>3</v>
      </c>
    </row>
    <row r="182" customFormat="1" hidden="1" spans="1:10">
      <c r="A182" s="280" t="s">
        <v>151</v>
      </c>
      <c r="B182" s="240"/>
      <c r="C182" s="287">
        <v>0</v>
      </c>
      <c r="D182" s="240">
        <v>0</v>
      </c>
      <c r="E182" s="227"/>
      <c r="F182" s="240"/>
      <c r="G182" s="229"/>
      <c r="H182" s="281">
        <f t="shared" si="17"/>
        <v>0</v>
      </c>
      <c r="I182" s="240"/>
      <c r="J182" s="229"/>
    </row>
    <row r="183" customFormat="1" hidden="1" spans="1:10">
      <c r="A183" s="280" t="s">
        <v>254</v>
      </c>
      <c r="B183" s="240"/>
      <c r="C183" s="287">
        <v>0</v>
      </c>
      <c r="D183" s="240">
        <v>544</v>
      </c>
      <c r="E183" s="227"/>
      <c r="F183" s="240"/>
      <c r="G183" s="229"/>
      <c r="H183" s="281">
        <f t="shared" si="17"/>
        <v>0</v>
      </c>
      <c r="I183" s="240"/>
      <c r="J183" s="229"/>
    </row>
    <row r="184" customFormat="1" hidden="1" spans="1:10">
      <c r="A184" s="280" t="s">
        <v>255</v>
      </c>
      <c r="B184" s="240">
        <v>1300</v>
      </c>
      <c r="C184" s="287">
        <v>0</v>
      </c>
      <c r="D184" s="240"/>
      <c r="E184" s="227"/>
      <c r="F184" s="240"/>
      <c r="G184" s="229"/>
      <c r="H184" s="281">
        <f t="shared" si="17"/>
        <v>0</v>
      </c>
      <c r="I184" s="240"/>
      <c r="J184" s="229"/>
    </row>
    <row r="185" customFormat="1" hidden="1" spans="1:10">
      <c r="A185" s="282" t="s">
        <v>158</v>
      </c>
      <c r="B185" s="302">
        <v>1</v>
      </c>
      <c r="C185" s="287">
        <v>0</v>
      </c>
      <c r="D185" s="302"/>
      <c r="E185" s="227"/>
      <c r="F185" s="228"/>
      <c r="G185" s="229"/>
      <c r="H185" s="281">
        <f t="shared" si="17"/>
        <v>0</v>
      </c>
      <c r="I185" s="240"/>
      <c r="J185" s="229"/>
    </row>
    <row r="186" customFormat="1" hidden="1" spans="1:14">
      <c r="A186" s="282" t="s">
        <v>256</v>
      </c>
      <c r="B186" s="302">
        <v>50</v>
      </c>
      <c r="C186" s="287">
        <v>4</v>
      </c>
      <c r="D186" s="302"/>
      <c r="E186" s="227"/>
      <c r="F186" s="228"/>
      <c r="G186" s="229"/>
      <c r="H186" s="281">
        <f t="shared" si="17"/>
        <v>48</v>
      </c>
      <c r="I186" s="240"/>
      <c r="J186" s="229"/>
      <c r="M186">
        <v>21</v>
      </c>
      <c r="N186">
        <v>27</v>
      </c>
    </row>
    <row r="187" customFormat="1" hidden="1" spans="1:10">
      <c r="A187" s="290" t="s">
        <v>257</v>
      </c>
      <c r="B187" s="276">
        <v>1655</v>
      </c>
      <c r="C187" s="277">
        <v>665</v>
      </c>
      <c r="D187" s="276">
        <f>SUM(D188:D193)</f>
        <v>4187</v>
      </c>
      <c r="E187" s="278">
        <f>D187/C187*100</f>
        <v>629.624060150376</v>
      </c>
      <c r="F187" s="276">
        <f>D187-B187</f>
        <v>2532</v>
      </c>
      <c r="G187" s="279">
        <f>(D187/B187-1)*100</f>
        <v>152.990936555891</v>
      </c>
      <c r="H187" s="277">
        <f>SUM(H188:H193)</f>
        <v>636</v>
      </c>
      <c r="I187" s="295">
        <f>H187-C187</f>
        <v>-29</v>
      </c>
      <c r="J187" s="279">
        <f>(H187/C187-1)*100</f>
        <v>-4.3609022556391</v>
      </c>
    </row>
    <row r="188" customFormat="1" hidden="1" spans="1:12">
      <c r="A188" s="282" t="s">
        <v>149</v>
      </c>
      <c r="B188" s="302">
        <v>1089</v>
      </c>
      <c r="C188" s="287">
        <v>581</v>
      </c>
      <c r="D188" s="302">
        <v>469</v>
      </c>
      <c r="E188" s="227"/>
      <c r="F188" s="228"/>
      <c r="G188" s="229"/>
      <c r="H188" s="281">
        <f t="shared" ref="H188:H193" si="18">L188+M188+N188</f>
        <v>543</v>
      </c>
      <c r="I188" s="240"/>
      <c r="J188" s="229"/>
      <c r="L188">
        <v>543</v>
      </c>
    </row>
    <row r="189" customFormat="1" hidden="1" spans="1:12">
      <c r="A189" s="280" t="s">
        <v>150</v>
      </c>
      <c r="B189" s="302">
        <v>566</v>
      </c>
      <c r="C189" s="287">
        <v>84</v>
      </c>
      <c r="D189" s="302">
        <v>115</v>
      </c>
      <c r="E189" s="227"/>
      <c r="F189" s="228"/>
      <c r="G189" s="229"/>
      <c r="H189" s="281">
        <f t="shared" si="18"/>
        <v>93</v>
      </c>
      <c r="I189" s="240"/>
      <c r="J189" s="229"/>
      <c r="L189">
        <v>93</v>
      </c>
    </row>
    <row r="190" customFormat="1" hidden="1" spans="1:10">
      <c r="A190" s="280" t="s">
        <v>151</v>
      </c>
      <c r="B190" s="302"/>
      <c r="C190" s="287">
        <v>0</v>
      </c>
      <c r="D190" s="302">
        <v>0</v>
      </c>
      <c r="E190" s="227"/>
      <c r="F190" s="228"/>
      <c r="G190" s="229"/>
      <c r="H190" s="281">
        <f t="shared" si="18"/>
        <v>0</v>
      </c>
      <c r="I190" s="240"/>
      <c r="J190" s="229"/>
    </row>
    <row r="191" customFormat="1" hidden="1" spans="1:10">
      <c r="A191" s="280" t="s">
        <v>258</v>
      </c>
      <c r="B191" s="302"/>
      <c r="C191" s="287">
        <v>0</v>
      </c>
      <c r="D191" s="302">
        <v>0</v>
      </c>
      <c r="E191" s="227"/>
      <c r="F191" s="228"/>
      <c r="G191" s="229"/>
      <c r="H191" s="281">
        <f t="shared" si="18"/>
        <v>0</v>
      </c>
      <c r="I191" s="240"/>
      <c r="J191" s="229"/>
    </row>
    <row r="192" customFormat="1" hidden="1" spans="1:10">
      <c r="A192" s="282" t="s">
        <v>158</v>
      </c>
      <c r="B192" s="302"/>
      <c r="C192" s="287">
        <v>0</v>
      </c>
      <c r="D192" s="302">
        <v>3603</v>
      </c>
      <c r="E192" s="227"/>
      <c r="F192" s="240"/>
      <c r="G192" s="229"/>
      <c r="H192" s="281">
        <f t="shared" si="18"/>
        <v>0</v>
      </c>
      <c r="I192" s="240"/>
      <c r="J192" s="229"/>
    </row>
    <row r="193" customFormat="1" hidden="1" spans="1:10">
      <c r="A193" s="282" t="s">
        <v>259</v>
      </c>
      <c r="B193" s="302"/>
      <c r="C193" s="287">
        <v>0</v>
      </c>
      <c r="D193" s="302"/>
      <c r="E193" s="227"/>
      <c r="F193" s="228"/>
      <c r="G193" s="229"/>
      <c r="H193" s="281">
        <f t="shared" si="18"/>
        <v>0</v>
      </c>
      <c r="I193" s="240"/>
      <c r="J193" s="229"/>
    </row>
    <row r="194" customFormat="1" hidden="1" spans="1:10">
      <c r="A194" s="290" t="s">
        <v>260</v>
      </c>
      <c r="B194" s="276">
        <v>956</v>
      </c>
      <c r="C194" s="277">
        <v>1282</v>
      </c>
      <c r="D194" s="276">
        <f>SUM(D195:D200)</f>
        <v>526</v>
      </c>
      <c r="E194" s="278">
        <f>D194/C194*100</f>
        <v>41.0296411856474</v>
      </c>
      <c r="F194" s="276">
        <f>D194-B194</f>
        <v>-430</v>
      </c>
      <c r="G194" s="279">
        <f>(D194/B194-1)*100</f>
        <v>-44.9790794979079</v>
      </c>
      <c r="H194" s="277">
        <f>SUM(H195:H200)</f>
        <v>1282</v>
      </c>
      <c r="I194" s="295">
        <f>H194-C194</f>
        <v>0</v>
      </c>
      <c r="J194" s="279">
        <f>(H194/C194-1)*100</f>
        <v>0</v>
      </c>
    </row>
    <row r="195" customFormat="1" hidden="1" spans="1:12">
      <c r="A195" s="280" t="s">
        <v>149</v>
      </c>
      <c r="B195" s="302">
        <v>433</v>
      </c>
      <c r="C195" s="287">
        <v>370</v>
      </c>
      <c r="D195" s="302">
        <v>361</v>
      </c>
      <c r="E195" s="227"/>
      <c r="F195" s="228"/>
      <c r="G195" s="229"/>
      <c r="H195" s="281">
        <f t="shared" ref="H195:H200" si="19">L195+M195+N195</f>
        <v>362</v>
      </c>
      <c r="I195" s="240"/>
      <c r="J195" s="229"/>
      <c r="L195" s="208">
        <v>362</v>
      </c>
    </row>
    <row r="196" customFormat="1" hidden="1" spans="1:14">
      <c r="A196" s="280" t="s">
        <v>150</v>
      </c>
      <c r="B196" s="302">
        <v>442</v>
      </c>
      <c r="C196" s="287">
        <v>903</v>
      </c>
      <c r="D196" s="302">
        <v>161</v>
      </c>
      <c r="E196" s="227"/>
      <c r="F196" s="228"/>
      <c r="G196" s="229"/>
      <c r="H196" s="281">
        <f t="shared" si="19"/>
        <v>915</v>
      </c>
      <c r="I196" s="240"/>
      <c r="J196" s="229"/>
      <c r="L196" s="208">
        <v>871</v>
      </c>
      <c r="N196">
        <v>44</v>
      </c>
    </row>
    <row r="197" customFormat="1" hidden="1" spans="1:12">
      <c r="A197" s="280" t="s">
        <v>151</v>
      </c>
      <c r="B197" s="302"/>
      <c r="C197" s="287">
        <v>0</v>
      </c>
      <c r="D197" s="302">
        <v>0</v>
      </c>
      <c r="E197" s="227"/>
      <c r="F197" s="240"/>
      <c r="G197" s="229"/>
      <c r="H197" s="281">
        <f t="shared" si="19"/>
        <v>0</v>
      </c>
      <c r="I197" s="240"/>
      <c r="J197" s="229"/>
      <c r="L197" s="208"/>
    </row>
    <row r="198" customFormat="1" hidden="1" spans="1:12">
      <c r="A198" s="280" t="s">
        <v>261</v>
      </c>
      <c r="B198" s="302">
        <v>1</v>
      </c>
      <c r="C198" s="287">
        <v>9</v>
      </c>
      <c r="D198" s="302">
        <v>4</v>
      </c>
      <c r="E198" s="227"/>
      <c r="F198" s="240"/>
      <c r="G198" s="229"/>
      <c r="H198" s="281">
        <f t="shared" si="19"/>
        <v>5</v>
      </c>
      <c r="I198" s="240"/>
      <c r="J198" s="229"/>
      <c r="L198" s="208">
        <v>5</v>
      </c>
    </row>
    <row r="199" customFormat="1" hidden="1" spans="1:10">
      <c r="A199" s="282" t="s">
        <v>158</v>
      </c>
      <c r="B199" s="302"/>
      <c r="C199" s="287">
        <v>0</v>
      </c>
      <c r="D199" s="302"/>
      <c r="E199" s="227"/>
      <c r="F199" s="228"/>
      <c r="G199" s="229"/>
      <c r="H199" s="281">
        <f t="shared" si="19"/>
        <v>0</v>
      </c>
      <c r="I199" s="240"/>
      <c r="J199" s="229"/>
    </row>
    <row r="200" customFormat="1" hidden="1" spans="1:10">
      <c r="A200" s="282" t="s">
        <v>262</v>
      </c>
      <c r="B200" s="302">
        <v>80</v>
      </c>
      <c r="C200" s="287">
        <v>0</v>
      </c>
      <c r="D200" s="302"/>
      <c r="E200" s="227"/>
      <c r="F200" s="228"/>
      <c r="G200" s="229"/>
      <c r="H200" s="281">
        <f t="shared" si="19"/>
        <v>0</v>
      </c>
      <c r="I200" s="240"/>
      <c r="J200" s="229"/>
    </row>
    <row r="201" customFormat="1" hidden="1" spans="1:10">
      <c r="A201" s="290" t="s">
        <v>263</v>
      </c>
      <c r="B201" s="276">
        <v>515</v>
      </c>
      <c r="C201" s="277">
        <v>370</v>
      </c>
      <c r="D201" s="276">
        <f>SUM(D202:D206)</f>
        <v>550</v>
      </c>
      <c r="E201" s="278">
        <f>D201/C201*100</f>
        <v>148.648648648649</v>
      </c>
      <c r="F201" s="276">
        <f>D201-B201</f>
        <v>35</v>
      </c>
      <c r="G201" s="279">
        <f>(D201/B201-1)*100</f>
        <v>6.79611650485437</v>
      </c>
      <c r="H201" s="277">
        <f>SUM(H202:H206)</f>
        <v>333</v>
      </c>
      <c r="I201" s="295">
        <f>H201-C201</f>
        <v>-37</v>
      </c>
      <c r="J201" s="279">
        <f>(H201/C201-1)*100</f>
        <v>-10</v>
      </c>
    </row>
    <row r="202" customFormat="1" hidden="1" spans="1:12">
      <c r="A202" s="283" t="s">
        <v>149</v>
      </c>
      <c r="B202" s="240">
        <v>210</v>
      </c>
      <c r="C202" s="287">
        <v>206</v>
      </c>
      <c r="D202" s="240">
        <v>200</v>
      </c>
      <c r="E202" s="227"/>
      <c r="F202" s="228"/>
      <c r="G202" s="229"/>
      <c r="H202" s="281">
        <f t="shared" ref="H202:H206" si="20">L202+M202+N202</f>
        <v>192</v>
      </c>
      <c r="I202" s="240"/>
      <c r="J202" s="229"/>
      <c r="L202">
        <v>192</v>
      </c>
    </row>
    <row r="203" customFormat="1" hidden="1" spans="1:12">
      <c r="A203" s="280" t="s">
        <v>150</v>
      </c>
      <c r="B203" s="240">
        <v>305</v>
      </c>
      <c r="C203" s="287">
        <v>164</v>
      </c>
      <c r="D203" s="240">
        <v>350</v>
      </c>
      <c r="E203" s="227"/>
      <c r="F203" s="228"/>
      <c r="G203" s="229"/>
      <c r="H203" s="281">
        <f t="shared" si="20"/>
        <v>141</v>
      </c>
      <c r="I203" s="240"/>
      <c r="J203" s="229"/>
      <c r="L203">
        <v>141</v>
      </c>
    </row>
    <row r="204" customFormat="1" hidden="1" spans="1:10">
      <c r="A204" s="280" t="s">
        <v>151</v>
      </c>
      <c r="B204" s="240"/>
      <c r="C204" s="287">
        <v>0</v>
      </c>
      <c r="D204" s="240"/>
      <c r="E204" s="227"/>
      <c r="F204" s="240"/>
      <c r="G204" s="229"/>
      <c r="H204" s="281">
        <f t="shared" si="20"/>
        <v>0</v>
      </c>
      <c r="I204" s="240"/>
      <c r="J204" s="229"/>
    </row>
    <row r="205" customFormat="1" hidden="1" spans="1:10">
      <c r="A205" s="280" t="s">
        <v>158</v>
      </c>
      <c r="B205" s="240"/>
      <c r="C205" s="287">
        <v>0</v>
      </c>
      <c r="D205" s="240"/>
      <c r="E205" s="227"/>
      <c r="F205" s="228"/>
      <c r="G205" s="229"/>
      <c r="H205" s="281">
        <f t="shared" si="20"/>
        <v>0</v>
      </c>
      <c r="I205" s="240"/>
      <c r="J205" s="229"/>
    </row>
    <row r="206" customFormat="1" hidden="1" spans="1:10">
      <c r="A206" s="282" t="s">
        <v>264</v>
      </c>
      <c r="B206" s="240"/>
      <c r="C206" s="287">
        <v>0</v>
      </c>
      <c r="D206" s="240"/>
      <c r="E206" s="227"/>
      <c r="F206" s="228"/>
      <c r="G206" s="303"/>
      <c r="H206" s="281">
        <f t="shared" si="20"/>
        <v>0</v>
      </c>
      <c r="I206" s="240"/>
      <c r="J206" s="229"/>
    </row>
    <row r="207" customFormat="1" hidden="1" spans="1:10">
      <c r="A207" s="290" t="s">
        <v>265</v>
      </c>
      <c r="B207" s="276">
        <v>161</v>
      </c>
      <c r="C207" s="277">
        <v>144</v>
      </c>
      <c r="D207" s="276">
        <f>SUM(D208:D213)</f>
        <v>160</v>
      </c>
      <c r="E207" s="278">
        <f>D207/C207*100</f>
        <v>111.111111111111</v>
      </c>
      <c r="F207" s="276">
        <f>D207-B207</f>
        <v>-1</v>
      </c>
      <c r="G207" s="279">
        <f>(D207/B207-1)*100</f>
        <v>-0.621118012422361</v>
      </c>
      <c r="H207" s="277">
        <f>SUM(H208:H213)</f>
        <v>175</v>
      </c>
      <c r="I207" s="295">
        <f>H207-C207</f>
        <v>31</v>
      </c>
      <c r="J207" s="279">
        <f>(H207/C207-1)*100</f>
        <v>21.5277777777778</v>
      </c>
    </row>
    <row r="208" customFormat="1" hidden="1" spans="1:12">
      <c r="A208" s="282" t="s">
        <v>149</v>
      </c>
      <c r="B208" s="240">
        <v>138</v>
      </c>
      <c r="C208" s="287">
        <v>144</v>
      </c>
      <c r="D208" s="240">
        <v>154</v>
      </c>
      <c r="E208" s="227"/>
      <c r="F208" s="228"/>
      <c r="G208" s="229"/>
      <c r="H208" s="281">
        <f t="shared" ref="H208:H213" si="21">L208+M208+N208</f>
        <v>124</v>
      </c>
      <c r="I208" s="240"/>
      <c r="J208" s="229"/>
      <c r="L208">
        <v>124</v>
      </c>
    </row>
    <row r="209" customFormat="1" hidden="1" spans="1:12">
      <c r="A209" s="280" t="s">
        <v>150</v>
      </c>
      <c r="B209" s="240">
        <v>21</v>
      </c>
      <c r="C209" s="287">
        <v>0</v>
      </c>
      <c r="D209" s="240">
        <v>1</v>
      </c>
      <c r="E209" s="227"/>
      <c r="F209" s="228"/>
      <c r="G209" s="229"/>
      <c r="H209" s="281">
        <f t="shared" si="21"/>
        <v>51</v>
      </c>
      <c r="I209" s="240"/>
      <c r="J209" s="229"/>
      <c r="L209">
        <v>51</v>
      </c>
    </row>
    <row r="210" customFormat="1" hidden="1" spans="1:10">
      <c r="A210" s="280" t="s">
        <v>266</v>
      </c>
      <c r="B210" s="240"/>
      <c r="C210" s="287">
        <v>0</v>
      </c>
      <c r="D210" s="240">
        <v>0</v>
      </c>
      <c r="E210" s="227"/>
      <c r="F210" s="240"/>
      <c r="G210" s="229"/>
      <c r="H210" s="281">
        <f t="shared" si="21"/>
        <v>0</v>
      </c>
      <c r="I210" s="240"/>
      <c r="J210" s="229"/>
    </row>
    <row r="211" customFormat="1" hidden="1" spans="1:10">
      <c r="A211" s="280" t="s">
        <v>246</v>
      </c>
      <c r="B211" s="240">
        <v>2</v>
      </c>
      <c r="C211" s="287">
        <v>0</v>
      </c>
      <c r="D211" s="240">
        <v>0</v>
      </c>
      <c r="E211" s="227"/>
      <c r="F211" s="240"/>
      <c r="G211" s="229"/>
      <c r="H211" s="281">
        <f t="shared" si="21"/>
        <v>0</v>
      </c>
      <c r="I211" s="240"/>
      <c r="J211" s="229"/>
    </row>
    <row r="212" customFormat="1" hidden="1" spans="1:10">
      <c r="A212" s="280" t="s">
        <v>158</v>
      </c>
      <c r="B212" s="240"/>
      <c r="C212" s="287">
        <v>0</v>
      </c>
      <c r="D212" s="240">
        <v>5</v>
      </c>
      <c r="E212" s="227"/>
      <c r="F212" s="240"/>
      <c r="G212" s="229"/>
      <c r="H212" s="281">
        <f t="shared" si="21"/>
        <v>0</v>
      </c>
      <c r="I212" s="240"/>
      <c r="J212" s="229"/>
    </row>
    <row r="213" customFormat="1" hidden="1" spans="1:10">
      <c r="A213" s="282" t="s">
        <v>267</v>
      </c>
      <c r="B213" s="240"/>
      <c r="C213" s="287">
        <v>0</v>
      </c>
      <c r="D213" s="240"/>
      <c r="E213" s="227"/>
      <c r="F213" s="228"/>
      <c r="G213" s="229"/>
      <c r="H213" s="281">
        <f t="shared" si="21"/>
        <v>0</v>
      </c>
      <c r="I213" s="240"/>
      <c r="J213" s="229"/>
    </row>
    <row r="214" customFormat="1" hidden="1" spans="1:10">
      <c r="A214" s="290" t="s">
        <v>268</v>
      </c>
      <c r="B214" s="276"/>
      <c r="C214" s="277"/>
      <c r="D214" s="276"/>
      <c r="E214" s="278"/>
      <c r="F214" s="276"/>
      <c r="G214" s="279"/>
      <c r="H214" s="277"/>
      <c r="I214" s="295"/>
      <c r="J214" s="279"/>
    </row>
    <row r="215" customFormat="1" hidden="1" spans="1:10">
      <c r="A215" s="282" t="s">
        <v>149</v>
      </c>
      <c r="B215" s="240"/>
      <c r="C215" s="281">
        <v>0</v>
      </c>
      <c r="D215" s="240"/>
      <c r="E215" s="227"/>
      <c r="F215" s="240"/>
      <c r="G215" s="229"/>
      <c r="H215" s="281">
        <f t="shared" ref="H215:H219" si="22">L215+M215+N215</f>
        <v>0</v>
      </c>
      <c r="I215" s="240">
        <v>0</v>
      </c>
      <c r="J215" s="229">
        <v>0</v>
      </c>
    </row>
    <row r="216" customFormat="1" hidden="1" spans="1:10">
      <c r="A216" s="283" t="s">
        <v>150</v>
      </c>
      <c r="B216" s="240"/>
      <c r="C216" s="281">
        <v>0</v>
      </c>
      <c r="D216" s="240"/>
      <c r="E216" s="227"/>
      <c r="F216" s="240"/>
      <c r="G216" s="229"/>
      <c r="H216" s="281">
        <f t="shared" si="22"/>
        <v>0</v>
      </c>
      <c r="I216" s="240">
        <v>0</v>
      </c>
      <c r="J216" s="229">
        <v>0</v>
      </c>
    </row>
    <row r="217" customFormat="1" hidden="1" spans="1:10">
      <c r="A217" s="280" t="s">
        <v>151</v>
      </c>
      <c r="B217" s="240"/>
      <c r="C217" s="281">
        <v>0</v>
      </c>
      <c r="D217" s="240"/>
      <c r="E217" s="227"/>
      <c r="F217" s="240"/>
      <c r="G217" s="229"/>
      <c r="H217" s="281">
        <f t="shared" si="22"/>
        <v>0</v>
      </c>
      <c r="I217" s="240">
        <v>0</v>
      </c>
      <c r="J217" s="229">
        <v>0</v>
      </c>
    </row>
    <row r="218" customFormat="1" hidden="1" spans="1:10">
      <c r="A218" s="280" t="s">
        <v>158</v>
      </c>
      <c r="B218" s="240"/>
      <c r="C218" s="281">
        <v>0</v>
      </c>
      <c r="D218" s="240"/>
      <c r="E218" s="227"/>
      <c r="F218" s="240"/>
      <c r="G218" s="229"/>
      <c r="H218" s="281">
        <f t="shared" si="22"/>
        <v>0</v>
      </c>
      <c r="I218" s="240">
        <v>0</v>
      </c>
      <c r="J218" s="229">
        <v>0</v>
      </c>
    </row>
    <row r="219" customFormat="1" hidden="1" spans="1:10">
      <c r="A219" s="280" t="s">
        <v>269</v>
      </c>
      <c r="B219" s="240"/>
      <c r="C219" s="281">
        <v>0</v>
      </c>
      <c r="D219" s="240"/>
      <c r="E219" s="227"/>
      <c r="F219" s="240"/>
      <c r="G219" s="229"/>
      <c r="H219" s="281">
        <f t="shared" si="22"/>
        <v>0</v>
      </c>
      <c r="I219" s="240">
        <v>0</v>
      </c>
      <c r="J219" s="229">
        <v>0</v>
      </c>
    </row>
    <row r="220" customFormat="1" hidden="1" spans="1:10">
      <c r="A220" s="290" t="s">
        <v>270</v>
      </c>
      <c r="B220" s="276">
        <v>565</v>
      </c>
      <c r="C220" s="277">
        <v>666</v>
      </c>
      <c r="D220" s="276">
        <f>SUM(D221:D225)</f>
        <v>374</v>
      </c>
      <c r="E220" s="278">
        <f>D220/C220*100</f>
        <v>56.1561561561562</v>
      </c>
      <c r="F220" s="276">
        <f>D220-B220</f>
        <v>-191</v>
      </c>
      <c r="G220" s="279">
        <f>(D220/B220-1)*100</f>
        <v>-33.8053097345133</v>
      </c>
      <c r="H220" s="277">
        <f>SUM(H221:H225)</f>
        <v>633</v>
      </c>
      <c r="I220" s="295">
        <f>H220-C220</f>
        <v>-33</v>
      </c>
      <c r="J220" s="279">
        <f>(H220/C220-1)*100</f>
        <v>-4.95495495495496</v>
      </c>
    </row>
    <row r="221" customFormat="1" hidden="1" spans="1:12">
      <c r="A221" s="282" t="s">
        <v>149</v>
      </c>
      <c r="B221" s="240">
        <v>199</v>
      </c>
      <c r="C221" s="287">
        <v>192</v>
      </c>
      <c r="D221" s="240">
        <v>183</v>
      </c>
      <c r="E221" s="227"/>
      <c r="F221" s="228"/>
      <c r="G221" s="229"/>
      <c r="H221" s="281">
        <f t="shared" ref="H221:H225" si="23">L221+M221+N221</f>
        <v>200</v>
      </c>
      <c r="I221" s="240"/>
      <c r="J221" s="229"/>
      <c r="L221">
        <v>200</v>
      </c>
    </row>
    <row r="222" customFormat="1" hidden="1" spans="1:12">
      <c r="A222" s="282" t="s">
        <v>150</v>
      </c>
      <c r="B222" s="240">
        <v>366</v>
      </c>
      <c r="C222" s="287">
        <v>474</v>
      </c>
      <c r="D222" s="240">
        <v>191</v>
      </c>
      <c r="E222" s="227"/>
      <c r="F222" s="228"/>
      <c r="G222" s="229"/>
      <c r="H222" s="281">
        <f t="shared" si="23"/>
        <v>433</v>
      </c>
      <c r="I222" s="240"/>
      <c r="J222" s="229"/>
      <c r="L222">
        <v>433</v>
      </c>
    </row>
    <row r="223" customFormat="1" hidden="1" spans="1:10">
      <c r="A223" s="280" t="s">
        <v>151</v>
      </c>
      <c r="B223" s="240"/>
      <c r="C223" s="287">
        <v>0</v>
      </c>
      <c r="D223" s="240"/>
      <c r="E223" s="227"/>
      <c r="F223" s="240"/>
      <c r="G223" s="229"/>
      <c r="H223" s="281">
        <f t="shared" si="23"/>
        <v>0</v>
      </c>
      <c r="I223" s="240"/>
      <c r="J223" s="229"/>
    </row>
    <row r="224" customFormat="1" hidden="1" spans="1:10">
      <c r="A224" s="280" t="s">
        <v>158</v>
      </c>
      <c r="B224" s="240"/>
      <c r="C224" s="287">
        <v>0</v>
      </c>
      <c r="D224" s="240"/>
      <c r="E224" s="227"/>
      <c r="F224" s="228"/>
      <c r="G224" s="229"/>
      <c r="H224" s="281">
        <f t="shared" si="23"/>
        <v>0</v>
      </c>
      <c r="I224" s="240"/>
      <c r="J224" s="229"/>
    </row>
    <row r="225" customFormat="1" hidden="1" spans="1:10">
      <c r="A225" s="280" t="s">
        <v>271</v>
      </c>
      <c r="B225" s="240"/>
      <c r="C225" s="287">
        <v>0</v>
      </c>
      <c r="D225" s="240"/>
      <c r="E225" s="227"/>
      <c r="F225" s="228"/>
      <c r="G225" s="229"/>
      <c r="H225" s="281">
        <f t="shared" si="23"/>
        <v>0</v>
      </c>
      <c r="I225" s="240"/>
      <c r="J225" s="229"/>
    </row>
    <row r="226" customFormat="1" hidden="1" spans="1:10">
      <c r="A226" s="290" t="s">
        <v>272</v>
      </c>
      <c r="B226" s="276"/>
      <c r="C226" s="277"/>
      <c r="D226" s="276"/>
      <c r="E226" s="278"/>
      <c r="F226" s="276"/>
      <c r="G226" s="279"/>
      <c r="H226" s="277"/>
      <c r="I226" s="295"/>
      <c r="J226" s="279"/>
    </row>
    <row r="227" customFormat="1" hidden="1" spans="1:10">
      <c r="A227" s="282" t="s">
        <v>149</v>
      </c>
      <c r="B227" s="240"/>
      <c r="C227" s="287">
        <v>0</v>
      </c>
      <c r="D227" s="240"/>
      <c r="E227" s="227"/>
      <c r="F227" s="228"/>
      <c r="G227" s="229"/>
      <c r="H227" s="281">
        <f t="shared" ref="H227:H231" si="24">L227+M227+N227</f>
        <v>0</v>
      </c>
      <c r="I227" s="240"/>
      <c r="J227" s="229"/>
    </row>
    <row r="228" customFormat="1" hidden="1" spans="1:10">
      <c r="A228" s="282" t="s">
        <v>150</v>
      </c>
      <c r="B228" s="240"/>
      <c r="C228" s="287">
        <v>0</v>
      </c>
      <c r="D228" s="240"/>
      <c r="E228" s="227"/>
      <c r="F228" s="228"/>
      <c r="G228" s="229"/>
      <c r="H228" s="281">
        <f t="shared" si="24"/>
        <v>0</v>
      </c>
      <c r="I228" s="240"/>
      <c r="J228" s="229"/>
    </row>
    <row r="229" customFormat="1" hidden="1" spans="1:10">
      <c r="A229" s="280" t="s">
        <v>151</v>
      </c>
      <c r="B229" s="240"/>
      <c r="C229" s="287">
        <v>0</v>
      </c>
      <c r="D229" s="240"/>
      <c r="E229" s="227"/>
      <c r="F229" s="228"/>
      <c r="G229" s="229"/>
      <c r="H229" s="281">
        <f t="shared" si="24"/>
        <v>0</v>
      </c>
      <c r="I229" s="240"/>
      <c r="J229" s="229"/>
    </row>
    <row r="230" customFormat="1" hidden="1" spans="1:10">
      <c r="A230" s="280" t="s">
        <v>158</v>
      </c>
      <c r="B230" s="240"/>
      <c r="C230" s="287">
        <v>0</v>
      </c>
      <c r="D230" s="240"/>
      <c r="E230" s="227"/>
      <c r="F230" s="228"/>
      <c r="G230" s="229"/>
      <c r="H230" s="281">
        <f t="shared" si="24"/>
        <v>0</v>
      </c>
      <c r="I230" s="240"/>
      <c r="J230" s="229"/>
    </row>
    <row r="231" customFormat="1" hidden="1" spans="1:10">
      <c r="A231" s="280" t="s">
        <v>273</v>
      </c>
      <c r="B231" s="240"/>
      <c r="C231" s="287">
        <v>0</v>
      </c>
      <c r="D231" s="240"/>
      <c r="E231" s="227"/>
      <c r="F231" s="228"/>
      <c r="G231" s="229"/>
      <c r="H231" s="281">
        <f t="shared" si="24"/>
        <v>0</v>
      </c>
      <c r="I231" s="240"/>
      <c r="J231" s="229"/>
    </row>
    <row r="232" customFormat="1" hidden="1" spans="1:10">
      <c r="A232" s="290" t="s">
        <v>274</v>
      </c>
      <c r="B232" s="276">
        <v>2574</v>
      </c>
      <c r="C232" s="277">
        <v>1921</v>
      </c>
      <c r="D232" s="276">
        <f>SUM(D233:D248)</f>
        <v>1967</v>
      </c>
      <c r="E232" s="278">
        <f>D232/C232*100</f>
        <v>102.394586153045</v>
      </c>
      <c r="F232" s="276">
        <f>D232-B232</f>
        <v>-607</v>
      </c>
      <c r="G232" s="279">
        <f>(D232/B232-1)*100</f>
        <v>-23.5819735819736</v>
      </c>
      <c r="H232" s="277">
        <f>SUM(H233:H248)</f>
        <v>1846</v>
      </c>
      <c r="I232" s="295">
        <f>H232-C232</f>
        <v>-75</v>
      </c>
      <c r="J232" s="279">
        <f>(H232/C232-1)*100</f>
        <v>-3.90421655387819</v>
      </c>
    </row>
    <row r="233" customFormat="1" hidden="1" spans="1:12">
      <c r="A233" s="282" t="s">
        <v>149</v>
      </c>
      <c r="B233" s="240">
        <v>1984</v>
      </c>
      <c r="C233" s="287">
        <v>1444</v>
      </c>
      <c r="D233" s="240">
        <v>1340</v>
      </c>
      <c r="E233" s="227"/>
      <c r="F233" s="228"/>
      <c r="G233" s="229"/>
      <c r="H233" s="281">
        <f t="shared" ref="H233:H248" si="25">L233+M233+N233</f>
        <v>1300</v>
      </c>
      <c r="I233" s="240"/>
      <c r="J233" s="229"/>
      <c r="L233">
        <v>1300</v>
      </c>
    </row>
    <row r="234" customFormat="1" hidden="1" spans="1:12">
      <c r="A234" s="282" t="s">
        <v>150</v>
      </c>
      <c r="B234" s="240">
        <v>118</v>
      </c>
      <c r="C234" s="287">
        <v>30</v>
      </c>
      <c r="D234" s="240">
        <v>14</v>
      </c>
      <c r="E234" s="227"/>
      <c r="F234" s="228"/>
      <c r="G234" s="229"/>
      <c r="H234" s="281">
        <f t="shared" si="25"/>
        <v>115</v>
      </c>
      <c r="I234" s="240"/>
      <c r="J234" s="229"/>
      <c r="L234">
        <v>115</v>
      </c>
    </row>
    <row r="235" customFormat="1" hidden="1" spans="1:10">
      <c r="A235" s="280" t="s">
        <v>151</v>
      </c>
      <c r="B235" s="240"/>
      <c r="C235" s="287">
        <v>0</v>
      </c>
      <c r="D235" s="240"/>
      <c r="E235" s="227"/>
      <c r="F235" s="228"/>
      <c r="G235" s="229"/>
      <c r="H235" s="281">
        <f t="shared" si="25"/>
        <v>0</v>
      </c>
      <c r="I235" s="240"/>
      <c r="J235" s="229"/>
    </row>
    <row r="236" customFormat="1" hidden="1" spans="1:10">
      <c r="A236" s="282" t="s">
        <v>275</v>
      </c>
      <c r="B236" s="240"/>
      <c r="C236" s="287">
        <v>0</v>
      </c>
      <c r="D236" s="240"/>
      <c r="E236" s="227"/>
      <c r="F236" s="228"/>
      <c r="G236" s="229"/>
      <c r="H236" s="281">
        <f t="shared" si="25"/>
        <v>0</v>
      </c>
      <c r="I236" s="240"/>
      <c r="J236" s="229"/>
    </row>
    <row r="237" customFormat="1" hidden="1" spans="1:10">
      <c r="A237" s="282" t="s">
        <v>276</v>
      </c>
      <c r="B237" s="240"/>
      <c r="C237" s="287">
        <v>0</v>
      </c>
      <c r="D237" s="240"/>
      <c r="E237" s="227"/>
      <c r="F237" s="228"/>
      <c r="G237" s="229"/>
      <c r="H237" s="281">
        <f t="shared" si="25"/>
        <v>0</v>
      </c>
      <c r="I237" s="240"/>
      <c r="J237" s="229"/>
    </row>
    <row r="238" customFormat="1" hidden="1" spans="1:10">
      <c r="A238" s="282" t="s">
        <v>277</v>
      </c>
      <c r="B238" s="240"/>
      <c r="C238" s="287">
        <v>0</v>
      </c>
      <c r="D238" s="240"/>
      <c r="E238" s="227"/>
      <c r="F238" s="228"/>
      <c r="G238" s="229"/>
      <c r="H238" s="281">
        <f t="shared" si="25"/>
        <v>0</v>
      </c>
      <c r="I238" s="240"/>
      <c r="J238" s="229"/>
    </row>
    <row r="239" customFormat="1" hidden="1" spans="1:10">
      <c r="A239" s="282" t="s">
        <v>278</v>
      </c>
      <c r="B239" s="240"/>
      <c r="C239" s="287">
        <v>0</v>
      </c>
      <c r="D239" s="240"/>
      <c r="E239" s="227"/>
      <c r="F239" s="228"/>
      <c r="G239" s="229"/>
      <c r="H239" s="281">
        <f t="shared" si="25"/>
        <v>0</v>
      </c>
      <c r="I239" s="240"/>
      <c r="J239" s="229"/>
    </row>
    <row r="240" customFormat="1" hidden="1" spans="1:10">
      <c r="A240" s="282" t="s">
        <v>190</v>
      </c>
      <c r="B240" s="240"/>
      <c r="C240" s="287">
        <v>0</v>
      </c>
      <c r="D240" s="240"/>
      <c r="E240" s="227"/>
      <c r="F240" s="228"/>
      <c r="G240" s="229"/>
      <c r="H240" s="281">
        <f t="shared" si="25"/>
        <v>0</v>
      </c>
      <c r="I240" s="240"/>
      <c r="J240" s="229"/>
    </row>
    <row r="241" customFormat="1" hidden="1" spans="1:10">
      <c r="A241" s="280" t="s">
        <v>279</v>
      </c>
      <c r="B241" s="240"/>
      <c r="C241" s="287">
        <v>0</v>
      </c>
      <c r="D241" s="240"/>
      <c r="E241" s="227"/>
      <c r="F241" s="228"/>
      <c r="G241" s="229"/>
      <c r="H241" s="281">
        <f t="shared" si="25"/>
        <v>0</v>
      </c>
      <c r="I241" s="240"/>
      <c r="J241" s="229"/>
    </row>
    <row r="242" customFormat="1" hidden="1" spans="1:10">
      <c r="A242" s="282" t="s">
        <v>280</v>
      </c>
      <c r="B242" s="240"/>
      <c r="C242" s="287">
        <v>0</v>
      </c>
      <c r="D242" s="240"/>
      <c r="E242" s="227"/>
      <c r="F242" s="228"/>
      <c r="G242" s="229"/>
      <c r="H242" s="281">
        <f t="shared" si="25"/>
        <v>0</v>
      </c>
      <c r="I242" s="240"/>
      <c r="J242" s="229"/>
    </row>
    <row r="243" customFormat="1" hidden="1" spans="1:10">
      <c r="A243" s="282" t="s">
        <v>281</v>
      </c>
      <c r="B243" s="240"/>
      <c r="C243" s="287">
        <v>0</v>
      </c>
      <c r="D243" s="240"/>
      <c r="E243" s="227"/>
      <c r="F243" s="228"/>
      <c r="G243" s="229"/>
      <c r="H243" s="281">
        <f t="shared" si="25"/>
        <v>0</v>
      </c>
      <c r="I243" s="240"/>
      <c r="J243" s="229"/>
    </row>
    <row r="244" customFormat="1" hidden="1" spans="1:10">
      <c r="A244" s="280" t="s">
        <v>282</v>
      </c>
      <c r="B244" s="240">
        <v>9</v>
      </c>
      <c r="C244" s="287">
        <v>0</v>
      </c>
      <c r="D244" s="240"/>
      <c r="E244" s="227"/>
      <c r="F244" s="228"/>
      <c r="G244" s="229"/>
      <c r="H244" s="281">
        <f t="shared" si="25"/>
        <v>0</v>
      </c>
      <c r="I244" s="240"/>
      <c r="J244" s="229"/>
    </row>
    <row r="245" customFormat="1" hidden="1" spans="1:10">
      <c r="A245" s="282" t="s">
        <v>283</v>
      </c>
      <c r="B245" s="240"/>
      <c r="C245" s="287">
        <v>0</v>
      </c>
      <c r="D245" s="240"/>
      <c r="E245" s="227"/>
      <c r="F245" s="228"/>
      <c r="G245" s="229"/>
      <c r="H245" s="281">
        <f t="shared" si="25"/>
        <v>0</v>
      </c>
      <c r="I245" s="240"/>
      <c r="J245" s="229"/>
    </row>
    <row r="246" customFormat="1" hidden="1" spans="1:10">
      <c r="A246" s="282" t="s">
        <v>284</v>
      </c>
      <c r="B246" s="240">
        <v>47</v>
      </c>
      <c r="C246" s="287">
        <v>0</v>
      </c>
      <c r="D246" s="240"/>
      <c r="E246" s="227"/>
      <c r="F246" s="228"/>
      <c r="G246" s="229"/>
      <c r="H246" s="281">
        <f t="shared" si="25"/>
        <v>0</v>
      </c>
      <c r="I246" s="240"/>
      <c r="J246" s="229"/>
    </row>
    <row r="247" customFormat="1" hidden="1" spans="1:12">
      <c r="A247" s="280" t="s">
        <v>158</v>
      </c>
      <c r="B247" s="240">
        <v>175</v>
      </c>
      <c r="C247" s="287">
        <v>180</v>
      </c>
      <c r="D247" s="240">
        <v>173</v>
      </c>
      <c r="E247" s="227"/>
      <c r="F247" s="228"/>
      <c r="G247" s="229"/>
      <c r="H247" s="281">
        <f t="shared" si="25"/>
        <v>174</v>
      </c>
      <c r="I247" s="240"/>
      <c r="J247" s="229"/>
      <c r="L247">
        <v>174</v>
      </c>
    </row>
    <row r="248" customFormat="1" hidden="1" spans="1:12">
      <c r="A248" s="282" t="s">
        <v>285</v>
      </c>
      <c r="B248" s="240">
        <v>241</v>
      </c>
      <c r="C248" s="287">
        <v>267</v>
      </c>
      <c r="D248" s="240">
        <v>440</v>
      </c>
      <c r="E248" s="227"/>
      <c r="F248" s="228"/>
      <c r="G248" s="229"/>
      <c r="H248" s="281">
        <f t="shared" si="25"/>
        <v>257</v>
      </c>
      <c r="I248" s="240"/>
      <c r="J248" s="229"/>
      <c r="L248">
        <v>257</v>
      </c>
    </row>
    <row r="249" customFormat="1" hidden="1" spans="1:10">
      <c r="A249" s="290" t="s">
        <v>286</v>
      </c>
      <c r="B249" s="276">
        <v>5</v>
      </c>
      <c r="C249" s="277"/>
      <c r="D249" s="276">
        <f>SUM(D250:D251)</f>
        <v>0</v>
      </c>
      <c r="E249" s="278" t="e">
        <f t="shared" ref="E249:E253" si="26">D249/C249*100</f>
        <v>#DIV/0!</v>
      </c>
      <c r="F249" s="276">
        <f t="shared" ref="F249:F253" si="27">D249-B249</f>
        <v>-5</v>
      </c>
      <c r="G249" s="279">
        <f t="shared" ref="G249:G253" si="28">(D249/B249-1)*100</f>
        <v>-100</v>
      </c>
      <c r="H249" s="277">
        <f>SUM(H250:H251)</f>
        <v>420</v>
      </c>
      <c r="I249" s="295">
        <f t="shared" ref="I249:I253" si="29">H249-C249</f>
        <v>420</v>
      </c>
      <c r="J249" s="279" t="e">
        <f t="shared" ref="J249:J253" si="30">(H249/C249-1)*100</f>
        <v>#DIV/0!</v>
      </c>
    </row>
    <row r="250" customFormat="1" hidden="1" spans="1:10">
      <c r="A250" s="282" t="s">
        <v>287</v>
      </c>
      <c r="B250" s="240"/>
      <c r="C250" s="287">
        <v>0</v>
      </c>
      <c r="D250" s="240"/>
      <c r="E250" s="227"/>
      <c r="F250" s="240"/>
      <c r="G250" s="229"/>
      <c r="H250" s="281">
        <f t="shared" ref="H250:H262" si="31">L250+M250+N250</f>
        <v>0</v>
      </c>
      <c r="I250" s="240"/>
      <c r="J250" s="229"/>
    </row>
    <row r="251" customFormat="1" hidden="1" spans="1:14">
      <c r="A251" s="282" t="s">
        <v>288</v>
      </c>
      <c r="B251" s="240">
        <v>5</v>
      </c>
      <c r="C251" s="287">
        <v>0</v>
      </c>
      <c r="D251" s="240"/>
      <c r="E251" s="227"/>
      <c r="F251" s="228"/>
      <c r="G251" s="229"/>
      <c r="H251" s="281">
        <f t="shared" si="31"/>
        <v>420</v>
      </c>
      <c r="I251" s="240"/>
      <c r="J251" s="229"/>
      <c r="L251">
        <v>390</v>
      </c>
      <c r="N251">
        <v>30</v>
      </c>
    </row>
    <row r="252" s="208" customFormat="1" spans="1:10">
      <c r="A252" s="270" t="s">
        <v>289</v>
      </c>
      <c r="B252" s="271">
        <v>263</v>
      </c>
      <c r="C252" s="272">
        <v>133</v>
      </c>
      <c r="D252" s="271">
        <f>D253+D262</f>
        <v>97</v>
      </c>
      <c r="E252" s="273">
        <f t="shared" si="26"/>
        <v>72.9323308270677</v>
      </c>
      <c r="F252" s="294">
        <f t="shared" si="27"/>
        <v>-166</v>
      </c>
      <c r="G252" s="273">
        <f t="shared" si="28"/>
        <v>-63.1178707224335</v>
      </c>
      <c r="H252" s="272">
        <f>H253+H262</f>
        <v>205</v>
      </c>
      <c r="I252" s="294">
        <f t="shared" si="29"/>
        <v>72</v>
      </c>
      <c r="J252" s="274">
        <f t="shared" si="30"/>
        <v>54.1353383458647</v>
      </c>
    </row>
    <row r="253" customFormat="1" hidden="1" spans="1:10">
      <c r="A253" s="290" t="s">
        <v>290</v>
      </c>
      <c r="B253" s="276">
        <v>137</v>
      </c>
      <c r="C253" s="277">
        <v>133</v>
      </c>
      <c r="D253" s="276">
        <f>SUM(D254:D261)</f>
        <v>7</v>
      </c>
      <c r="E253" s="278">
        <f t="shared" si="26"/>
        <v>5.26315789473684</v>
      </c>
      <c r="F253" s="276">
        <f t="shared" si="27"/>
        <v>-130</v>
      </c>
      <c r="G253" s="279">
        <f t="shared" si="28"/>
        <v>-94.8905109489051</v>
      </c>
      <c r="H253" s="277">
        <f>SUM(H254:H261)</f>
        <v>105</v>
      </c>
      <c r="I253" s="295">
        <f t="shared" si="29"/>
        <v>-28</v>
      </c>
      <c r="J253" s="279">
        <f t="shared" si="30"/>
        <v>-21.0526315789474</v>
      </c>
    </row>
    <row r="254" customFormat="1" hidden="1" spans="1:12">
      <c r="A254" s="282" t="s">
        <v>291</v>
      </c>
      <c r="B254" s="240">
        <v>23</v>
      </c>
      <c r="C254" s="287">
        <v>30</v>
      </c>
      <c r="D254" s="240">
        <v>7</v>
      </c>
      <c r="E254" s="227"/>
      <c r="F254" s="240"/>
      <c r="G254" s="229"/>
      <c r="H254" s="281">
        <f t="shared" si="31"/>
        <v>32</v>
      </c>
      <c r="I254" s="240">
        <v>0</v>
      </c>
      <c r="J254" s="229">
        <v>0</v>
      </c>
      <c r="L254">
        <v>32</v>
      </c>
    </row>
    <row r="255" customFormat="1" hidden="1" spans="1:10">
      <c r="A255" s="280" t="s">
        <v>292</v>
      </c>
      <c r="B255" s="240"/>
      <c r="C255" s="287">
        <v>0</v>
      </c>
      <c r="D255" s="240"/>
      <c r="E255" s="227"/>
      <c r="F255" s="240"/>
      <c r="G255" s="229"/>
      <c r="H255" s="281">
        <f t="shared" si="31"/>
        <v>0</v>
      </c>
      <c r="I255" s="240">
        <v>0</v>
      </c>
      <c r="J255" s="229">
        <v>0</v>
      </c>
    </row>
    <row r="256" customFormat="1" hidden="1" spans="1:10">
      <c r="A256" s="280" t="s">
        <v>293</v>
      </c>
      <c r="B256" s="240"/>
      <c r="C256" s="287">
        <v>0</v>
      </c>
      <c r="D256" s="240"/>
      <c r="E256" s="227"/>
      <c r="F256" s="228"/>
      <c r="G256" s="303"/>
      <c r="H256" s="281">
        <f t="shared" si="31"/>
        <v>0</v>
      </c>
      <c r="I256" s="240">
        <v>0</v>
      </c>
      <c r="J256" s="229">
        <v>0</v>
      </c>
    </row>
    <row r="257" customFormat="1" hidden="1" spans="1:10">
      <c r="A257" s="280" t="s">
        <v>294</v>
      </c>
      <c r="B257" s="240"/>
      <c r="C257" s="287">
        <v>0</v>
      </c>
      <c r="D257" s="240"/>
      <c r="E257" s="227"/>
      <c r="F257" s="240"/>
      <c r="G257" s="229"/>
      <c r="H257" s="281">
        <f t="shared" si="31"/>
        <v>0</v>
      </c>
      <c r="I257" s="240">
        <v>0</v>
      </c>
      <c r="J257" s="229">
        <v>0</v>
      </c>
    </row>
    <row r="258" customFormat="1" hidden="1" spans="1:10">
      <c r="A258" s="282" t="s">
        <v>295</v>
      </c>
      <c r="B258" s="240"/>
      <c r="C258" s="287">
        <v>0</v>
      </c>
      <c r="D258" s="240"/>
      <c r="E258" s="227"/>
      <c r="F258" s="240"/>
      <c r="G258" s="229"/>
      <c r="H258" s="281">
        <f t="shared" si="31"/>
        <v>0</v>
      </c>
      <c r="I258" s="240"/>
      <c r="J258" s="229"/>
    </row>
    <row r="259" customFormat="1" hidden="1" spans="1:10">
      <c r="A259" s="282" t="s">
        <v>296</v>
      </c>
      <c r="B259" s="240"/>
      <c r="C259" s="287">
        <v>0</v>
      </c>
      <c r="D259" s="240"/>
      <c r="E259" s="227"/>
      <c r="F259" s="228"/>
      <c r="G259" s="229"/>
      <c r="H259" s="281">
        <f t="shared" si="31"/>
        <v>0</v>
      </c>
      <c r="I259" s="240"/>
      <c r="J259" s="229"/>
    </row>
    <row r="260" customFormat="1" hidden="1" spans="1:13">
      <c r="A260" s="282" t="s">
        <v>297</v>
      </c>
      <c r="B260" s="240">
        <v>5</v>
      </c>
      <c r="C260" s="287">
        <v>0</v>
      </c>
      <c r="D260" s="240"/>
      <c r="E260" s="227"/>
      <c r="F260" s="228"/>
      <c r="G260" s="229"/>
      <c r="H260" s="281">
        <f t="shared" si="31"/>
        <v>73</v>
      </c>
      <c r="I260" s="240"/>
      <c r="J260" s="229"/>
      <c r="M260">
        <v>73</v>
      </c>
    </row>
    <row r="261" customFormat="1" hidden="1" spans="1:10">
      <c r="A261" s="282" t="s">
        <v>298</v>
      </c>
      <c r="B261" s="240">
        <v>109</v>
      </c>
      <c r="C261" s="287">
        <v>103</v>
      </c>
      <c r="D261" s="240"/>
      <c r="E261" s="227"/>
      <c r="F261" s="228"/>
      <c r="G261" s="229"/>
      <c r="H261" s="281">
        <f t="shared" si="31"/>
        <v>0</v>
      </c>
      <c r="I261" s="240"/>
      <c r="J261" s="229"/>
    </row>
    <row r="262" customFormat="1" hidden="1" spans="1:12">
      <c r="A262" s="290" t="s">
        <v>299</v>
      </c>
      <c r="B262" s="295">
        <v>126</v>
      </c>
      <c r="C262" s="304"/>
      <c r="D262" s="295">
        <v>90</v>
      </c>
      <c r="E262" s="278" t="e">
        <f t="shared" ref="E262:E264" si="32">D262/C262*100</f>
        <v>#DIV/0!</v>
      </c>
      <c r="F262" s="276">
        <f t="shared" ref="F262:F264" si="33">D262-B262</f>
        <v>-36</v>
      </c>
      <c r="G262" s="279">
        <f t="shared" ref="G262:G264" si="34">(D262/B262-1)*100</f>
        <v>-28.5714285714286</v>
      </c>
      <c r="H262" s="304">
        <f t="shared" si="31"/>
        <v>100</v>
      </c>
      <c r="I262" s="295">
        <f t="shared" ref="I262:I264" si="35">H262-C262</f>
        <v>100</v>
      </c>
      <c r="J262" s="279" t="e">
        <f t="shared" ref="J262:J264" si="36">(H262/C262-1)*100</f>
        <v>#DIV/0!</v>
      </c>
      <c r="L262">
        <v>100</v>
      </c>
    </row>
    <row r="263" s="208" customFormat="1" spans="1:10">
      <c r="A263" s="270" t="s">
        <v>300</v>
      </c>
      <c r="B263" s="271">
        <v>15618</v>
      </c>
      <c r="C263" s="272">
        <v>11415</v>
      </c>
      <c r="D263" s="271">
        <f>D264+D267+D277+D284+D292+D301+D315+D324+D333+D341+D349</f>
        <v>12430</v>
      </c>
      <c r="E263" s="273">
        <f t="shared" si="32"/>
        <v>108.891809023215</v>
      </c>
      <c r="F263" s="271">
        <f t="shared" si="33"/>
        <v>-3188</v>
      </c>
      <c r="G263" s="274">
        <f t="shared" si="34"/>
        <v>-20.4123447304392</v>
      </c>
      <c r="H263" s="272">
        <f>H264+H267+H277+H284+H292+H301+H315+H324+H333+H341+H349</f>
        <v>12183</v>
      </c>
      <c r="I263" s="294">
        <f t="shared" si="35"/>
        <v>768</v>
      </c>
      <c r="J263" s="274">
        <f t="shared" si="36"/>
        <v>6.72798948751643</v>
      </c>
    </row>
    <row r="264" customFormat="1" hidden="1" spans="1:10">
      <c r="A264" s="275" t="s">
        <v>301</v>
      </c>
      <c r="B264" s="276">
        <v>29</v>
      </c>
      <c r="C264" s="277"/>
      <c r="D264" s="276">
        <f>SUM(D265:D266)</f>
        <v>0</v>
      </c>
      <c r="E264" s="278" t="e">
        <f t="shared" si="32"/>
        <v>#DIV/0!</v>
      </c>
      <c r="F264" s="276">
        <f t="shared" si="33"/>
        <v>-29</v>
      </c>
      <c r="G264" s="279">
        <f t="shared" si="34"/>
        <v>-100</v>
      </c>
      <c r="H264" s="277">
        <f>SUM(H265:H266)</f>
        <v>25</v>
      </c>
      <c r="I264" s="295">
        <f t="shared" si="35"/>
        <v>25</v>
      </c>
      <c r="J264" s="279" t="e">
        <f t="shared" si="36"/>
        <v>#DIV/0!</v>
      </c>
    </row>
    <row r="265" customFormat="1" hidden="1" spans="1:12">
      <c r="A265" s="282" t="s">
        <v>302</v>
      </c>
      <c r="B265" s="240">
        <v>13</v>
      </c>
      <c r="C265" s="281">
        <v>0</v>
      </c>
      <c r="D265" s="240"/>
      <c r="E265" s="227"/>
      <c r="F265" s="240"/>
      <c r="G265" s="229"/>
      <c r="H265" s="281">
        <f t="shared" ref="H265:H276" si="37">L265+M265+N265</f>
        <v>25</v>
      </c>
      <c r="I265" s="240"/>
      <c r="J265" s="229"/>
      <c r="L265">
        <v>25</v>
      </c>
    </row>
    <row r="266" customFormat="1" hidden="1" spans="1:10">
      <c r="A266" s="282" t="s">
        <v>303</v>
      </c>
      <c r="B266" s="240">
        <v>16</v>
      </c>
      <c r="C266" s="281">
        <v>0</v>
      </c>
      <c r="D266" s="240"/>
      <c r="E266" s="227"/>
      <c r="F266" s="228"/>
      <c r="G266" s="229"/>
      <c r="H266" s="281">
        <f t="shared" si="37"/>
        <v>0</v>
      </c>
      <c r="I266" s="240"/>
      <c r="J266" s="229"/>
    </row>
    <row r="267" customFormat="1" hidden="1" spans="1:10">
      <c r="A267" s="290" t="s">
        <v>304</v>
      </c>
      <c r="B267" s="276">
        <v>13110</v>
      </c>
      <c r="C267" s="277">
        <v>9563</v>
      </c>
      <c r="D267" s="276">
        <f>SUM(D268:D276)</f>
        <v>10997</v>
      </c>
      <c r="E267" s="278">
        <f>D267/C267*100</f>
        <v>114.995294363693</v>
      </c>
      <c r="F267" s="276">
        <f>D267-B267</f>
        <v>-2113</v>
      </c>
      <c r="G267" s="279">
        <f>(D267/B267-1)*100</f>
        <v>-16.1174675819985</v>
      </c>
      <c r="H267" s="277">
        <f>SUM(H268:H276)</f>
        <v>10147</v>
      </c>
      <c r="I267" s="295">
        <f>H267-C267</f>
        <v>584</v>
      </c>
      <c r="J267" s="279">
        <f>(H267/C267-1)*100</f>
        <v>6.10687022900764</v>
      </c>
    </row>
    <row r="268" customFormat="1" hidden="1" spans="1:12">
      <c r="A268" s="282" t="s">
        <v>149</v>
      </c>
      <c r="B268" s="240">
        <v>4162</v>
      </c>
      <c r="C268" s="287">
        <v>4161</v>
      </c>
      <c r="D268" s="240">
        <v>4452</v>
      </c>
      <c r="E268" s="227"/>
      <c r="F268" s="228"/>
      <c r="G268" s="229"/>
      <c r="H268" s="281">
        <f t="shared" si="37"/>
        <v>4163</v>
      </c>
      <c r="I268" s="240"/>
      <c r="J268" s="229"/>
      <c r="L268">
        <v>4163</v>
      </c>
    </row>
    <row r="269" customFormat="1" hidden="1" spans="1:14">
      <c r="A269" s="283" t="s">
        <v>150</v>
      </c>
      <c r="B269" s="240">
        <v>3493</v>
      </c>
      <c r="C269" s="287">
        <v>930</v>
      </c>
      <c r="D269" s="240">
        <v>1499</v>
      </c>
      <c r="E269" s="227"/>
      <c r="F269" s="228"/>
      <c r="G269" s="229"/>
      <c r="H269" s="281">
        <f t="shared" si="37"/>
        <v>756</v>
      </c>
      <c r="I269" s="240"/>
      <c r="J269" s="229"/>
      <c r="L269">
        <v>719</v>
      </c>
      <c r="N269">
        <v>37</v>
      </c>
    </row>
    <row r="270" customFormat="1" hidden="1" spans="1:10">
      <c r="A270" s="280" t="s">
        <v>151</v>
      </c>
      <c r="B270" s="240"/>
      <c r="C270" s="287">
        <v>0</v>
      </c>
      <c r="D270" s="240"/>
      <c r="E270" s="227"/>
      <c r="F270" s="228"/>
      <c r="G270" s="229"/>
      <c r="H270" s="281">
        <f t="shared" si="37"/>
        <v>0</v>
      </c>
      <c r="I270" s="240"/>
      <c r="J270" s="229"/>
    </row>
    <row r="271" customFormat="1" hidden="1" spans="1:12">
      <c r="A271" s="282" t="s">
        <v>190</v>
      </c>
      <c r="B271" s="240">
        <v>1063</v>
      </c>
      <c r="C271" s="287">
        <v>40</v>
      </c>
      <c r="D271" s="240">
        <v>21</v>
      </c>
      <c r="E271" s="227"/>
      <c r="F271" s="240"/>
      <c r="G271" s="229"/>
      <c r="H271" s="281">
        <f t="shared" si="37"/>
        <v>19</v>
      </c>
      <c r="I271" s="240"/>
      <c r="J271" s="229"/>
      <c r="L271">
        <v>19</v>
      </c>
    </row>
    <row r="272" customFormat="1" hidden="1" spans="1:14">
      <c r="A272" s="280" t="s">
        <v>305</v>
      </c>
      <c r="B272" s="240">
        <v>4147</v>
      </c>
      <c r="C272" s="287">
        <v>4247</v>
      </c>
      <c r="D272" s="240">
        <v>4812</v>
      </c>
      <c r="E272" s="227"/>
      <c r="F272" s="240"/>
      <c r="G272" s="229"/>
      <c r="H272" s="281">
        <f t="shared" si="37"/>
        <v>5049</v>
      </c>
      <c r="I272" s="240"/>
      <c r="J272" s="229"/>
      <c r="L272">
        <v>4339</v>
      </c>
      <c r="N272">
        <v>710</v>
      </c>
    </row>
    <row r="273" customFormat="1" hidden="1" spans="1:10">
      <c r="A273" s="282" t="s">
        <v>306</v>
      </c>
      <c r="B273" s="240"/>
      <c r="C273" s="287">
        <v>5</v>
      </c>
      <c r="D273" s="240">
        <v>5</v>
      </c>
      <c r="E273" s="227"/>
      <c r="F273" s="240"/>
      <c r="G273" s="229"/>
      <c r="H273" s="281">
        <f t="shared" si="37"/>
        <v>0</v>
      </c>
      <c r="I273" s="240"/>
      <c r="J273" s="229"/>
    </row>
    <row r="274" customFormat="1" hidden="1" spans="1:10">
      <c r="A274" s="282" t="s">
        <v>307</v>
      </c>
      <c r="B274" s="240"/>
      <c r="C274" s="287">
        <v>10</v>
      </c>
      <c r="D274" s="240">
        <v>8</v>
      </c>
      <c r="E274" s="227"/>
      <c r="F274" s="240"/>
      <c r="G274" s="229"/>
      <c r="H274" s="281">
        <f t="shared" si="37"/>
        <v>0</v>
      </c>
      <c r="I274" s="240"/>
      <c r="J274" s="229"/>
    </row>
    <row r="275" customFormat="1" hidden="1" spans="1:10">
      <c r="A275" s="282" t="s">
        <v>158</v>
      </c>
      <c r="B275" s="240"/>
      <c r="C275" s="287">
        <v>0</v>
      </c>
      <c r="D275" s="240"/>
      <c r="E275" s="227"/>
      <c r="F275" s="228"/>
      <c r="G275" s="229"/>
      <c r="H275" s="281">
        <f t="shared" si="37"/>
        <v>0</v>
      </c>
      <c r="I275" s="240"/>
      <c r="J275" s="229"/>
    </row>
    <row r="276" customFormat="1" hidden="1" spans="1:12">
      <c r="A276" s="282" t="s">
        <v>308</v>
      </c>
      <c r="B276" s="240">
        <v>245</v>
      </c>
      <c r="C276" s="287">
        <v>170</v>
      </c>
      <c r="D276" s="240">
        <v>200</v>
      </c>
      <c r="E276" s="227"/>
      <c r="F276" s="228"/>
      <c r="G276" s="229"/>
      <c r="H276" s="281">
        <f t="shared" si="37"/>
        <v>160</v>
      </c>
      <c r="I276" s="240"/>
      <c r="J276" s="229"/>
      <c r="L276">
        <v>160</v>
      </c>
    </row>
    <row r="277" customFormat="1" hidden="1" spans="1:10">
      <c r="A277" s="275" t="s">
        <v>309</v>
      </c>
      <c r="B277" s="276">
        <v>0</v>
      </c>
      <c r="C277" s="277"/>
      <c r="D277" s="276">
        <f>SUM(D278:D283)</f>
        <v>0</v>
      </c>
      <c r="E277" s="278"/>
      <c r="F277" s="276"/>
      <c r="G277" s="279"/>
      <c r="H277" s="277">
        <f>SUM(H278:H283)</f>
        <v>187</v>
      </c>
      <c r="I277" s="295">
        <f>H277-C277</f>
        <v>187</v>
      </c>
      <c r="J277" s="279"/>
    </row>
    <row r="278" customFormat="1" hidden="1" spans="1:10">
      <c r="A278" s="280" t="s">
        <v>149</v>
      </c>
      <c r="B278" s="240"/>
      <c r="C278" s="281">
        <v>0</v>
      </c>
      <c r="D278" s="240"/>
      <c r="E278" s="227"/>
      <c r="F278" s="240"/>
      <c r="G278" s="229"/>
      <c r="H278" s="281">
        <f t="shared" ref="H278:H283" si="38">L278+M278+N278</f>
        <v>0</v>
      </c>
      <c r="I278" s="240">
        <v>0</v>
      </c>
      <c r="J278" s="229">
        <v>0</v>
      </c>
    </row>
    <row r="279" customFormat="1" hidden="1" spans="1:12">
      <c r="A279" s="280" t="s">
        <v>150</v>
      </c>
      <c r="B279" s="240"/>
      <c r="C279" s="281">
        <v>0</v>
      </c>
      <c r="D279" s="240"/>
      <c r="E279" s="227"/>
      <c r="F279" s="240"/>
      <c r="G279" s="229"/>
      <c r="H279" s="281">
        <f t="shared" si="38"/>
        <v>187</v>
      </c>
      <c r="I279" s="240">
        <v>0</v>
      </c>
      <c r="J279" s="229">
        <v>0</v>
      </c>
      <c r="L279">
        <v>187</v>
      </c>
    </row>
    <row r="280" customFormat="1" hidden="1" spans="1:10">
      <c r="A280" s="282" t="s">
        <v>151</v>
      </c>
      <c r="B280" s="240"/>
      <c r="C280" s="281">
        <v>0</v>
      </c>
      <c r="D280" s="240"/>
      <c r="E280" s="227"/>
      <c r="F280" s="240"/>
      <c r="G280" s="229"/>
      <c r="H280" s="281">
        <f t="shared" si="38"/>
        <v>0</v>
      </c>
      <c r="I280" s="240">
        <v>0</v>
      </c>
      <c r="J280" s="229">
        <v>0</v>
      </c>
    </row>
    <row r="281" customFormat="1" hidden="1" spans="1:10">
      <c r="A281" s="282" t="s">
        <v>310</v>
      </c>
      <c r="B281" s="240"/>
      <c r="C281" s="281">
        <v>0</v>
      </c>
      <c r="D281" s="240"/>
      <c r="E281" s="227"/>
      <c r="F281" s="240"/>
      <c r="G281" s="229"/>
      <c r="H281" s="281">
        <f t="shared" si="38"/>
        <v>0</v>
      </c>
      <c r="I281" s="240">
        <v>0</v>
      </c>
      <c r="J281" s="229">
        <v>0</v>
      </c>
    </row>
    <row r="282" customFormat="1" hidden="1" spans="1:10">
      <c r="A282" s="282" t="s">
        <v>158</v>
      </c>
      <c r="B282" s="240"/>
      <c r="C282" s="281">
        <v>0</v>
      </c>
      <c r="D282" s="240"/>
      <c r="E282" s="227"/>
      <c r="F282" s="240"/>
      <c r="G282" s="229"/>
      <c r="H282" s="281">
        <f t="shared" si="38"/>
        <v>0</v>
      </c>
      <c r="I282" s="240">
        <v>0</v>
      </c>
      <c r="J282" s="229">
        <v>0</v>
      </c>
    </row>
    <row r="283" customFormat="1" hidden="1" spans="1:10">
      <c r="A283" s="283" t="s">
        <v>311</v>
      </c>
      <c r="B283" s="240"/>
      <c r="C283" s="281">
        <v>0</v>
      </c>
      <c r="D283" s="240"/>
      <c r="E283" s="227"/>
      <c r="F283" s="228"/>
      <c r="G283" s="229"/>
      <c r="H283" s="281">
        <f t="shared" si="38"/>
        <v>0</v>
      </c>
      <c r="I283" s="240">
        <v>0</v>
      </c>
      <c r="J283" s="229">
        <v>0</v>
      </c>
    </row>
    <row r="284" customFormat="1" hidden="1" spans="1:10">
      <c r="A284" s="275" t="s">
        <v>312</v>
      </c>
      <c r="B284" s="276">
        <v>204</v>
      </c>
      <c r="C284" s="277">
        <v>152</v>
      </c>
      <c r="D284" s="276">
        <f>SUM(D285:D291)</f>
        <v>97</v>
      </c>
      <c r="E284" s="278">
        <f>D284/C284*100</f>
        <v>63.8157894736842</v>
      </c>
      <c r="F284" s="276">
        <f>D284-B284</f>
        <v>-107</v>
      </c>
      <c r="G284" s="279">
        <f>(D284/B284-1)*100</f>
        <v>-52.4509803921569</v>
      </c>
      <c r="H284" s="277">
        <f>SUM(H285:H291)</f>
        <v>167</v>
      </c>
      <c r="I284" s="295">
        <f>H284-C284</f>
        <v>15</v>
      </c>
      <c r="J284" s="279">
        <f>(H284/C284-1)*100</f>
        <v>9.86842105263157</v>
      </c>
    </row>
    <row r="285" customFormat="1" hidden="1" spans="1:10">
      <c r="A285" s="280" t="s">
        <v>149</v>
      </c>
      <c r="B285" s="240">
        <v>108</v>
      </c>
      <c r="C285" s="287">
        <v>115</v>
      </c>
      <c r="D285" s="240">
        <v>45</v>
      </c>
      <c r="E285" s="227"/>
      <c r="F285" s="228"/>
      <c r="G285" s="229"/>
      <c r="H285" s="281">
        <f t="shared" ref="H285:H291" si="39">L285+M285+N285</f>
        <v>0</v>
      </c>
      <c r="I285" s="240"/>
      <c r="J285" s="229"/>
    </row>
    <row r="286" customFormat="1" hidden="1" spans="1:12">
      <c r="A286" s="280" t="s">
        <v>150</v>
      </c>
      <c r="B286" s="240">
        <v>96</v>
      </c>
      <c r="C286" s="287">
        <v>37</v>
      </c>
      <c r="D286" s="240">
        <v>52</v>
      </c>
      <c r="E286" s="227"/>
      <c r="F286" s="228"/>
      <c r="G286" s="229"/>
      <c r="H286" s="281">
        <f t="shared" si="39"/>
        <v>167</v>
      </c>
      <c r="I286" s="240"/>
      <c r="J286" s="229"/>
      <c r="L286">
        <v>167</v>
      </c>
    </row>
    <row r="287" customFormat="1" hidden="1" spans="1:10">
      <c r="A287" s="282" t="s">
        <v>151</v>
      </c>
      <c r="B287" s="240"/>
      <c r="C287" s="287">
        <v>0</v>
      </c>
      <c r="D287" s="240"/>
      <c r="E287" s="227"/>
      <c r="F287" s="228"/>
      <c r="G287" s="229"/>
      <c r="H287" s="281">
        <f t="shared" si="39"/>
        <v>0</v>
      </c>
      <c r="I287" s="240"/>
      <c r="J287" s="229"/>
    </row>
    <row r="288" customFormat="1" hidden="1" spans="1:10">
      <c r="A288" s="282" t="s">
        <v>313</v>
      </c>
      <c r="B288" s="240"/>
      <c r="C288" s="287">
        <v>0</v>
      </c>
      <c r="D288" s="240"/>
      <c r="E288" s="227"/>
      <c r="F288" s="228"/>
      <c r="G288" s="229"/>
      <c r="H288" s="281">
        <f t="shared" si="39"/>
        <v>0</v>
      </c>
      <c r="I288" s="240"/>
      <c r="J288" s="229"/>
    </row>
    <row r="289" customFormat="1" hidden="1" spans="1:10">
      <c r="A289" s="282" t="s">
        <v>314</v>
      </c>
      <c r="B289" s="240"/>
      <c r="C289" s="287">
        <v>0</v>
      </c>
      <c r="D289" s="240"/>
      <c r="E289" s="227"/>
      <c r="F289" s="228"/>
      <c r="G289" s="229"/>
      <c r="H289" s="281">
        <f t="shared" si="39"/>
        <v>0</v>
      </c>
      <c r="I289" s="240"/>
      <c r="J289" s="229"/>
    </row>
    <row r="290" customFormat="1" hidden="1" spans="1:10">
      <c r="A290" s="282" t="s">
        <v>158</v>
      </c>
      <c r="B290" s="240"/>
      <c r="C290" s="287">
        <v>0</v>
      </c>
      <c r="D290" s="240"/>
      <c r="E290" s="227"/>
      <c r="F290" s="228"/>
      <c r="G290" s="229"/>
      <c r="H290" s="281">
        <f t="shared" si="39"/>
        <v>0</v>
      </c>
      <c r="I290" s="240"/>
      <c r="J290" s="229"/>
    </row>
    <row r="291" customFormat="1" hidden="1" spans="1:10">
      <c r="A291" s="282" t="s">
        <v>315</v>
      </c>
      <c r="B291" s="240"/>
      <c r="C291" s="287">
        <v>0</v>
      </c>
      <c r="D291" s="240"/>
      <c r="E291" s="227"/>
      <c r="F291" s="228"/>
      <c r="G291" s="229"/>
      <c r="H291" s="281">
        <f t="shared" si="39"/>
        <v>0</v>
      </c>
      <c r="I291" s="240"/>
      <c r="J291" s="229"/>
    </row>
    <row r="292" customFormat="1" hidden="1" spans="1:10">
      <c r="A292" s="298" t="s">
        <v>316</v>
      </c>
      <c r="B292" s="276">
        <v>307</v>
      </c>
      <c r="C292" s="277">
        <v>416</v>
      </c>
      <c r="D292" s="276">
        <f>SUM(D293:D300)</f>
        <v>149</v>
      </c>
      <c r="E292" s="278">
        <f>D292/C292*100</f>
        <v>35.8173076923077</v>
      </c>
      <c r="F292" s="276">
        <f>D292-B292</f>
        <v>-158</v>
      </c>
      <c r="G292" s="279">
        <f>(D292/B292-1)*100</f>
        <v>-51.4657980456026</v>
      </c>
      <c r="H292" s="277">
        <f>SUM(H293:H300)</f>
        <v>623</v>
      </c>
      <c r="I292" s="295">
        <f>H292-C292</f>
        <v>207</v>
      </c>
      <c r="J292" s="279">
        <f>(H292/C292-1)*100</f>
        <v>49.7596153846154</v>
      </c>
    </row>
    <row r="293" customFormat="1" hidden="1" spans="1:12">
      <c r="A293" s="280" t="s">
        <v>149</v>
      </c>
      <c r="B293" s="240">
        <v>270</v>
      </c>
      <c r="C293" s="287">
        <v>114</v>
      </c>
      <c r="D293" s="240">
        <v>103</v>
      </c>
      <c r="E293" s="227"/>
      <c r="F293" s="228"/>
      <c r="G293" s="229"/>
      <c r="H293" s="281">
        <f t="shared" ref="H293:H300" si="40">L293+M293+N293</f>
        <v>250</v>
      </c>
      <c r="I293" s="240"/>
      <c r="J293" s="229"/>
      <c r="L293">
        <v>250</v>
      </c>
    </row>
    <row r="294" customFormat="1" hidden="1" spans="1:10">
      <c r="A294" s="280" t="s">
        <v>150</v>
      </c>
      <c r="B294" s="240">
        <v>37</v>
      </c>
      <c r="C294" s="287">
        <v>302</v>
      </c>
      <c r="D294" s="240">
        <v>46</v>
      </c>
      <c r="E294" s="227"/>
      <c r="F294" s="228"/>
      <c r="G294" s="229"/>
      <c r="H294" s="281">
        <f t="shared" si="40"/>
        <v>0</v>
      </c>
      <c r="I294" s="240"/>
      <c r="J294" s="229"/>
    </row>
    <row r="295" customFormat="1" hidden="1" spans="1:10">
      <c r="A295" s="280" t="s">
        <v>151</v>
      </c>
      <c r="B295" s="240"/>
      <c r="C295" s="287">
        <v>0</v>
      </c>
      <c r="D295" s="240"/>
      <c r="E295" s="227"/>
      <c r="F295" s="228"/>
      <c r="G295" s="229"/>
      <c r="H295" s="281">
        <f t="shared" si="40"/>
        <v>0</v>
      </c>
      <c r="I295" s="240"/>
      <c r="J295" s="229"/>
    </row>
    <row r="296" customFormat="1" hidden="1" spans="1:10">
      <c r="A296" s="282" t="s">
        <v>317</v>
      </c>
      <c r="B296" s="240"/>
      <c r="C296" s="287">
        <v>0</v>
      </c>
      <c r="D296" s="240"/>
      <c r="E296" s="227"/>
      <c r="F296" s="228"/>
      <c r="G296" s="229"/>
      <c r="H296" s="281">
        <f t="shared" si="40"/>
        <v>0</v>
      </c>
      <c r="I296" s="240"/>
      <c r="J296" s="229"/>
    </row>
    <row r="297" customFormat="1" hidden="1" spans="1:10">
      <c r="A297" s="282" t="s">
        <v>318</v>
      </c>
      <c r="B297" s="240"/>
      <c r="C297" s="287">
        <v>0</v>
      </c>
      <c r="D297" s="240"/>
      <c r="E297" s="227"/>
      <c r="F297" s="228"/>
      <c r="G297" s="229"/>
      <c r="H297" s="281">
        <f t="shared" si="40"/>
        <v>0</v>
      </c>
      <c r="I297" s="240"/>
      <c r="J297" s="229"/>
    </row>
    <row r="298" customFormat="1" hidden="1" spans="1:10">
      <c r="A298" s="282" t="s">
        <v>319</v>
      </c>
      <c r="B298" s="240"/>
      <c r="C298" s="287">
        <v>0</v>
      </c>
      <c r="D298" s="240"/>
      <c r="E298" s="227"/>
      <c r="F298" s="228"/>
      <c r="G298" s="229"/>
      <c r="H298" s="281">
        <f t="shared" si="40"/>
        <v>0</v>
      </c>
      <c r="I298" s="240"/>
      <c r="J298" s="229"/>
    </row>
    <row r="299" customFormat="1" hidden="1" spans="1:10">
      <c r="A299" s="280" t="s">
        <v>158</v>
      </c>
      <c r="B299" s="240"/>
      <c r="C299" s="287">
        <v>0</v>
      </c>
      <c r="D299" s="240"/>
      <c r="E299" s="227"/>
      <c r="F299" s="228"/>
      <c r="G299" s="229"/>
      <c r="H299" s="281">
        <f t="shared" si="40"/>
        <v>0</v>
      </c>
      <c r="I299" s="240"/>
      <c r="J299" s="229"/>
    </row>
    <row r="300" customFormat="1" hidden="1" spans="1:14">
      <c r="A300" s="280" t="s">
        <v>320</v>
      </c>
      <c r="B300" s="240"/>
      <c r="C300" s="287">
        <v>0</v>
      </c>
      <c r="D300" s="240"/>
      <c r="E300" s="227"/>
      <c r="F300" s="228"/>
      <c r="G300" s="229"/>
      <c r="H300" s="281">
        <f t="shared" si="40"/>
        <v>373</v>
      </c>
      <c r="I300" s="240"/>
      <c r="J300" s="229"/>
      <c r="N300">
        <v>373</v>
      </c>
    </row>
    <row r="301" customFormat="1" hidden="1" spans="1:10">
      <c r="A301" s="275" t="s">
        <v>321</v>
      </c>
      <c r="B301" s="276">
        <v>972</v>
      </c>
      <c r="C301" s="277">
        <v>976</v>
      </c>
      <c r="D301" s="276">
        <f>SUM(D302:D314)</f>
        <v>790</v>
      </c>
      <c r="E301" s="278">
        <f>D301/C301*100</f>
        <v>80.9426229508197</v>
      </c>
      <c r="F301" s="276">
        <f>D301-B301</f>
        <v>-182</v>
      </c>
      <c r="G301" s="279">
        <f>(D301/B301-1)*100</f>
        <v>-18.7242798353909</v>
      </c>
      <c r="H301" s="277">
        <f>SUM(H302:H314)</f>
        <v>1030</v>
      </c>
      <c r="I301" s="295">
        <f>H301-C301</f>
        <v>54</v>
      </c>
      <c r="J301" s="279">
        <f>(H301/C301-1)*100</f>
        <v>5.5327868852459</v>
      </c>
    </row>
    <row r="302" customFormat="1" hidden="1" spans="1:12">
      <c r="A302" s="282" t="s">
        <v>149</v>
      </c>
      <c r="B302" s="240">
        <v>551</v>
      </c>
      <c r="C302" s="281">
        <v>632</v>
      </c>
      <c r="D302" s="240">
        <v>557</v>
      </c>
      <c r="E302" s="227"/>
      <c r="F302" s="228"/>
      <c r="G302" s="229"/>
      <c r="H302" s="281">
        <f t="shared" ref="H302:H314" si="41">L302+M302+N302</f>
        <v>506</v>
      </c>
      <c r="I302" s="240"/>
      <c r="J302" s="229"/>
      <c r="L302">
        <v>506</v>
      </c>
    </row>
    <row r="303" customFormat="1" hidden="1" spans="1:12">
      <c r="A303" s="282" t="s">
        <v>150</v>
      </c>
      <c r="B303" s="240">
        <v>323</v>
      </c>
      <c r="C303" s="281">
        <v>185</v>
      </c>
      <c r="D303" s="240">
        <v>208</v>
      </c>
      <c r="E303" s="227"/>
      <c r="F303" s="240"/>
      <c r="G303" s="229"/>
      <c r="H303" s="281">
        <f t="shared" si="41"/>
        <v>235</v>
      </c>
      <c r="I303" s="240"/>
      <c r="J303" s="229"/>
      <c r="L303">
        <v>235</v>
      </c>
    </row>
    <row r="304" customFormat="1" hidden="1" spans="1:10">
      <c r="A304" s="282" t="s">
        <v>151</v>
      </c>
      <c r="B304" s="240"/>
      <c r="C304" s="281">
        <v>0</v>
      </c>
      <c r="D304" s="240">
        <v>0</v>
      </c>
      <c r="E304" s="227"/>
      <c r="F304" s="240"/>
      <c r="G304" s="229"/>
      <c r="H304" s="281">
        <f t="shared" si="41"/>
        <v>0</v>
      </c>
      <c r="I304" s="240"/>
      <c r="J304" s="229"/>
    </row>
    <row r="305" customFormat="1" hidden="1" spans="1:14">
      <c r="A305" s="283" t="s">
        <v>322</v>
      </c>
      <c r="B305" s="240"/>
      <c r="C305" s="281">
        <v>17</v>
      </c>
      <c r="D305" s="240">
        <v>7</v>
      </c>
      <c r="E305" s="227"/>
      <c r="F305" s="240"/>
      <c r="G305" s="229"/>
      <c r="H305" s="281">
        <f t="shared" si="41"/>
        <v>26</v>
      </c>
      <c r="I305" s="240"/>
      <c r="J305" s="229"/>
      <c r="L305">
        <v>18</v>
      </c>
      <c r="N305">
        <v>8</v>
      </c>
    </row>
    <row r="306" customFormat="1" hidden="1" spans="1:12">
      <c r="A306" s="280" t="s">
        <v>323</v>
      </c>
      <c r="B306" s="240">
        <v>15</v>
      </c>
      <c r="C306" s="281">
        <v>52</v>
      </c>
      <c r="D306" s="240">
        <v>9</v>
      </c>
      <c r="E306" s="227"/>
      <c r="F306" s="228"/>
      <c r="G306" s="229"/>
      <c r="H306" s="281">
        <f t="shared" si="41"/>
        <v>35</v>
      </c>
      <c r="I306" s="240"/>
      <c r="J306" s="229"/>
      <c r="L306">
        <v>35</v>
      </c>
    </row>
    <row r="307" customFormat="1" hidden="1" spans="1:12">
      <c r="A307" s="280" t="s">
        <v>324</v>
      </c>
      <c r="B307" s="240">
        <v>32</v>
      </c>
      <c r="C307" s="281">
        <v>60</v>
      </c>
      <c r="D307" s="240">
        <v>0</v>
      </c>
      <c r="E307" s="227"/>
      <c r="F307" s="240"/>
      <c r="G307" s="229"/>
      <c r="H307" s="281">
        <f t="shared" si="41"/>
        <v>51</v>
      </c>
      <c r="I307" s="240"/>
      <c r="J307" s="229"/>
      <c r="L307">
        <v>51</v>
      </c>
    </row>
    <row r="308" customFormat="1" hidden="1" spans="1:12">
      <c r="A308" s="280" t="s">
        <v>325</v>
      </c>
      <c r="B308" s="240"/>
      <c r="C308" s="281">
        <v>3</v>
      </c>
      <c r="D308" s="240">
        <v>0</v>
      </c>
      <c r="E308" s="227"/>
      <c r="F308" s="228"/>
      <c r="G308" s="229"/>
      <c r="H308" s="281">
        <f t="shared" si="41"/>
        <v>3</v>
      </c>
      <c r="I308" s="240"/>
      <c r="J308" s="229"/>
      <c r="L308">
        <v>3</v>
      </c>
    </row>
    <row r="309" customFormat="1" hidden="1" spans="1:10">
      <c r="A309" s="282" t="s">
        <v>326</v>
      </c>
      <c r="B309" s="240"/>
      <c r="C309" s="281">
        <v>0</v>
      </c>
      <c r="D309" s="240">
        <v>0</v>
      </c>
      <c r="E309" s="227"/>
      <c r="F309" s="240"/>
      <c r="G309" s="229"/>
      <c r="H309" s="281">
        <f t="shared" si="41"/>
        <v>0</v>
      </c>
      <c r="I309" s="240"/>
      <c r="J309" s="229"/>
    </row>
    <row r="310" customFormat="1" hidden="1" spans="1:12">
      <c r="A310" s="282" t="s">
        <v>327</v>
      </c>
      <c r="B310" s="240">
        <v>25</v>
      </c>
      <c r="C310" s="281">
        <v>26</v>
      </c>
      <c r="D310" s="240">
        <v>7</v>
      </c>
      <c r="E310" s="227"/>
      <c r="F310" s="240"/>
      <c r="G310" s="229"/>
      <c r="H310" s="281">
        <f t="shared" si="41"/>
        <v>13</v>
      </c>
      <c r="I310" s="240"/>
      <c r="J310" s="229"/>
      <c r="L310">
        <v>13</v>
      </c>
    </row>
    <row r="311" customFormat="1" hidden="1" spans="1:12">
      <c r="A311" s="282" t="s">
        <v>328</v>
      </c>
      <c r="B311" s="240"/>
      <c r="C311" s="281">
        <v>1</v>
      </c>
      <c r="D311" s="240">
        <v>1</v>
      </c>
      <c r="E311" s="227"/>
      <c r="F311" s="240"/>
      <c r="G311" s="229"/>
      <c r="H311" s="281">
        <f t="shared" si="41"/>
        <v>1</v>
      </c>
      <c r="I311" s="240"/>
      <c r="J311" s="229"/>
      <c r="L311">
        <v>1</v>
      </c>
    </row>
    <row r="312" customFormat="1" hidden="1" spans="1:10">
      <c r="A312" s="282" t="s">
        <v>190</v>
      </c>
      <c r="B312" s="240"/>
      <c r="C312" s="281">
        <v>0</v>
      </c>
      <c r="D312" s="240">
        <v>0</v>
      </c>
      <c r="E312" s="227"/>
      <c r="F312" s="240"/>
      <c r="G312" s="229"/>
      <c r="H312" s="281">
        <f t="shared" si="41"/>
        <v>0</v>
      </c>
      <c r="I312" s="240"/>
      <c r="J312" s="229"/>
    </row>
    <row r="313" customFormat="1" hidden="1" spans="1:10">
      <c r="A313" s="282" t="s">
        <v>158</v>
      </c>
      <c r="B313" s="240">
        <v>26</v>
      </c>
      <c r="C313" s="281">
        <v>0</v>
      </c>
      <c r="D313" s="240">
        <v>0</v>
      </c>
      <c r="E313" s="227"/>
      <c r="F313" s="240"/>
      <c r="G313" s="229"/>
      <c r="H313" s="281">
        <f t="shared" si="41"/>
        <v>0</v>
      </c>
      <c r="I313" s="240"/>
      <c r="J313" s="229"/>
    </row>
    <row r="314" customFormat="1" hidden="1" spans="1:14">
      <c r="A314" s="280" t="s">
        <v>329</v>
      </c>
      <c r="B314" s="240"/>
      <c r="C314" s="281">
        <v>0</v>
      </c>
      <c r="D314" s="240">
        <v>1</v>
      </c>
      <c r="E314" s="227"/>
      <c r="F314" s="228"/>
      <c r="G314" s="229"/>
      <c r="H314" s="281">
        <f t="shared" si="41"/>
        <v>160</v>
      </c>
      <c r="I314" s="240"/>
      <c r="J314" s="229"/>
      <c r="L314">
        <v>30</v>
      </c>
      <c r="N314">
        <v>130</v>
      </c>
    </row>
    <row r="315" customFormat="1" hidden="1" spans="1:10">
      <c r="A315" s="275" t="s">
        <v>330</v>
      </c>
      <c r="B315" s="276"/>
      <c r="C315" s="277"/>
      <c r="D315" s="276"/>
      <c r="E315" s="278"/>
      <c r="F315" s="276">
        <f>D315-B315</f>
        <v>0</v>
      </c>
      <c r="G315" s="279"/>
      <c r="H315" s="277"/>
      <c r="I315" s="295"/>
      <c r="J315" s="279"/>
    </row>
    <row r="316" customFormat="1" hidden="1" spans="1:10">
      <c r="A316" s="280" t="s">
        <v>149</v>
      </c>
      <c r="B316" s="240"/>
      <c r="C316" s="281">
        <v>0</v>
      </c>
      <c r="D316" s="240"/>
      <c r="E316" s="227"/>
      <c r="F316" s="240"/>
      <c r="G316" s="229"/>
      <c r="H316" s="281">
        <f t="shared" ref="H316:H323" si="42">L316+M316+N316</f>
        <v>0</v>
      </c>
      <c r="I316" s="240"/>
      <c r="J316" s="229"/>
    </row>
    <row r="317" customFormat="1" hidden="1" spans="1:10">
      <c r="A317" s="282" t="s">
        <v>150</v>
      </c>
      <c r="B317" s="240"/>
      <c r="C317" s="281">
        <v>0</v>
      </c>
      <c r="D317" s="240"/>
      <c r="E317" s="227"/>
      <c r="F317" s="240"/>
      <c r="G317" s="229"/>
      <c r="H317" s="281">
        <f t="shared" si="42"/>
        <v>0</v>
      </c>
      <c r="I317" s="240"/>
      <c r="J317" s="229"/>
    </row>
    <row r="318" customFormat="1" hidden="1" spans="1:10">
      <c r="A318" s="282" t="s">
        <v>151</v>
      </c>
      <c r="B318" s="240"/>
      <c r="C318" s="281">
        <v>0</v>
      </c>
      <c r="D318" s="240"/>
      <c r="E318" s="227"/>
      <c r="F318" s="240"/>
      <c r="G318" s="229"/>
      <c r="H318" s="281">
        <f t="shared" si="42"/>
        <v>0</v>
      </c>
      <c r="I318" s="240"/>
      <c r="J318" s="229"/>
    </row>
    <row r="319" customFormat="1" hidden="1" spans="1:10">
      <c r="A319" s="282" t="s">
        <v>331</v>
      </c>
      <c r="B319" s="240"/>
      <c r="C319" s="281">
        <v>0</v>
      </c>
      <c r="D319" s="240"/>
      <c r="E319" s="227"/>
      <c r="F319" s="240"/>
      <c r="G319" s="229"/>
      <c r="H319" s="281">
        <f t="shared" si="42"/>
        <v>0</v>
      </c>
      <c r="I319" s="240"/>
      <c r="J319" s="229"/>
    </row>
    <row r="320" customFormat="1" hidden="1" spans="1:10">
      <c r="A320" s="283" t="s">
        <v>332</v>
      </c>
      <c r="B320" s="240"/>
      <c r="C320" s="281">
        <v>0</v>
      </c>
      <c r="D320" s="240"/>
      <c r="E320" s="227"/>
      <c r="F320" s="240"/>
      <c r="G320" s="229"/>
      <c r="H320" s="281">
        <f t="shared" si="42"/>
        <v>0</v>
      </c>
      <c r="I320" s="240"/>
      <c r="J320" s="229"/>
    </row>
    <row r="321" customFormat="1" hidden="1" spans="1:10">
      <c r="A321" s="280" t="s">
        <v>333</v>
      </c>
      <c r="B321" s="240"/>
      <c r="C321" s="281">
        <v>0</v>
      </c>
      <c r="D321" s="240"/>
      <c r="E321" s="227"/>
      <c r="F321" s="240"/>
      <c r="G321" s="229"/>
      <c r="H321" s="281">
        <f t="shared" si="42"/>
        <v>0</v>
      </c>
      <c r="I321" s="240"/>
      <c r="J321" s="229"/>
    </row>
    <row r="322" customFormat="1" hidden="1" spans="1:10">
      <c r="A322" s="280" t="s">
        <v>158</v>
      </c>
      <c r="B322" s="240"/>
      <c r="C322" s="281">
        <v>0</v>
      </c>
      <c r="D322" s="240"/>
      <c r="E322" s="227"/>
      <c r="F322" s="240"/>
      <c r="G322" s="229"/>
      <c r="H322" s="281">
        <f t="shared" si="42"/>
        <v>0</v>
      </c>
      <c r="I322" s="240"/>
      <c r="J322" s="229"/>
    </row>
    <row r="323" customFormat="1" hidden="1" spans="1:10">
      <c r="A323" s="280" t="s">
        <v>334</v>
      </c>
      <c r="B323" s="240"/>
      <c r="C323" s="281">
        <v>0</v>
      </c>
      <c r="D323" s="240"/>
      <c r="E323" s="227"/>
      <c r="F323" s="240"/>
      <c r="G323" s="229"/>
      <c r="H323" s="281">
        <f t="shared" si="42"/>
        <v>0</v>
      </c>
      <c r="I323" s="240"/>
      <c r="J323" s="229"/>
    </row>
    <row r="324" customFormat="1" hidden="1" spans="1:10">
      <c r="A324" s="290" t="s">
        <v>335</v>
      </c>
      <c r="B324" s="276">
        <v>913</v>
      </c>
      <c r="C324" s="277"/>
      <c r="D324" s="276">
        <f>SUM(D325:D332)</f>
        <v>280</v>
      </c>
      <c r="E324" s="278"/>
      <c r="F324" s="276">
        <f>D324-B324</f>
        <v>-633</v>
      </c>
      <c r="G324" s="279"/>
      <c r="H324" s="277"/>
      <c r="I324" s="295"/>
      <c r="J324" s="279"/>
    </row>
    <row r="325" customFormat="1" hidden="1" spans="1:10">
      <c r="A325" s="282" t="s">
        <v>149</v>
      </c>
      <c r="B325" s="240"/>
      <c r="C325" s="281">
        <v>0</v>
      </c>
      <c r="D325" s="240"/>
      <c r="E325" s="227"/>
      <c r="F325" s="240"/>
      <c r="G325" s="229"/>
      <c r="H325" s="281">
        <f t="shared" ref="H325:H332" si="43">L325+M325+N325</f>
        <v>0</v>
      </c>
      <c r="I325" s="240"/>
      <c r="J325" s="229"/>
    </row>
    <row r="326" customFormat="1" hidden="1" spans="1:10">
      <c r="A326" s="282" t="s">
        <v>150</v>
      </c>
      <c r="B326" s="240"/>
      <c r="C326" s="281">
        <v>0</v>
      </c>
      <c r="D326" s="240"/>
      <c r="E326" s="227"/>
      <c r="F326" s="240"/>
      <c r="G326" s="229"/>
      <c r="H326" s="281">
        <f t="shared" si="43"/>
        <v>0</v>
      </c>
      <c r="I326" s="240"/>
      <c r="J326" s="229"/>
    </row>
    <row r="327" customFormat="1" hidden="1" spans="1:10">
      <c r="A327" s="280" t="s">
        <v>151</v>
      </c>
      <c r="B327" s="240"/>
      <c r="C327" s="281">
        <v>0</v>
      </c>
      <c r="D327" s="240"/>
      <c r="E327" s="227"/>
      <c r="F327" s="240"/>
      <c r="G327" s="229"/>
      <c r="H327" s="281">
        <f t="shared" si="43"/>
        <v>0</v>
      </c>
      <c r="I327" s="240"/>
      <c r="J327" s="229"/>
    </row>
    <row r="328" customFormat="1" hidden="1" spans="1:10">
      <c r="A328" s="280" t="s">
        <v>336</v>
      </c>
      <c r="B328" s="240"/>
      <c r="C328" s="281">
        <v>0</v>
      </c>
      <c r="D328" s="240"/>
      <c r="E328" s="227"/>
      <c r="F328" s="240"/>
      <c r="G328" s="229"/>
      <c r="H328" s="281">
        <f t="shared" si="43"/>
        <v>0</v>
      </c>
      <c r="I328" s="240"/>
      <c r="J328" s="229"/>
    </row>
    <row r="329" customFormat="1" hidden="1" spans="1:10">
      <c r="A329" s="280" t="s">
        <v>337</v>
      </c>
      <c r="B329" s="240"/>
      <c r="C329" s="281">
        <v>0</v>
      </c>
      <c r="D329" s="240">
        <v>280</v>
      </c>
      <c r="E329" s="227"/>
      <c r="F329" s="240"/>
      <c r="G329" s="229"/>
      <c r="H329" s="281">
        <f t="shared" si="43"/>
        <v>0</v>
      </c>
      <c r="I329" s="240"/>
      <c r="J329" s="229"/>
    </row>
    <row r="330" customFormat="1" hidden="1" spans="1:10">
      <c r="A330" s="282" t="s">
        <v>338</v>
      </c>
      <c r="B330" s="240">
        <v>913</v>
      </c>
      <c r="C330" s="281">
        <v>0</v>
      </c>
      <c r="D330" s="240"/>
      <c r="E330" s="227"/>
      <c r="F330" s="240"/>
      <c r="G330" s="229"/>
      <c r="H330" s="281">
        <f t="shared" si="43"/>
        <v>0</v>
      </c>
      <c r="I330" s="240"/>
      <c r="J330" s="229"/>
    </row>
    <row r="331" customFormat="1" hidden="1" spans="1:10">
      <c r="A331" s="282" t="s">
        <v>158</v>
      </c>
      <c r="B331" s="240"/>
      <c r="C331" s="281">
        <v>0</v>
      </c>
      <c r="D331" s="240"/>
      <c r="E331" s="227"/>
      <c r="F331" s="240"/>
      <c r="G331" s="229"/>
      <c r="H331" s="281">
        <f t="shared" si="43"/>
        <v>0</v>
      </c>
      <c r="I331" s="240"/>
      <c r="J331" s="229"/>
    </row>
    <row r="332" customFormat="1" hidden="1" spans="1:10">
      <c r="A332" s="282" t="s">
        <v>339</v>
      </c>
      <c r="B332" s="240"/>
      <c r="C332" s="281">
        <v>0</v>
      </c>
      <c r="D332" s="240"/>
      <c r="E332" s="227"/>
      <c r="F332" s="240"/>
      <c r="G332" s="229"/>
      <c r="H332" s="281">
        <f t="shared" si="43"/>
        <v>0</v>
      </c>
      <c r="I332" s="240"/>
      <c r="J332" s="229"/>
    </row>
    <row r="333" customFormat="1" hidden="1" spans="1:10">
      <c r="A333" s="298" t="s">
        <v>340</v>
      </c>
      <c r="B333" s="276">
        <v>83</v>
      </c>
      <c r="C333" s="277"/>
      <c r="D333" s="276">
        <f>SUM(D334:D340)</f>
        <v>0</v>
      </c>
      <c r="E333" s="278"/>
      <c r="F333" s="276">
        <f>D333-B333</f>
        <v>-83</v>
      </c>
      <c r="G333" s="279"/>
      <c r="H333" s="277"/>
      <c r="I333" s="295"/>
      <c r="J333" s="279"/>
    </row>
    <row r="334" customFormat="1" hidden="1" spans="1:10">
      <c r="A334" s="280" t="s">
        <v>149</v>
      </c>
      <c r="B334" s="240"/>
      <c r="C334" s="281">
        <v>0</v>
      </c>
      <c r="D334" s="240"/>
      <c r="E334" s="227"/>
      <c r="F334" s="240"/>
      <c r="G334" s="229"/>
      <c r="H334" s="281">
        <f t="shared" ref="H334:H340" si="44">L334+M334+N334</f>
        <v>0</v>
      </c>
      <c r="I334" s="240">
        <v>0</v>
      </c>
      <c r="J334" s="229">
        <v>0</v>
      </c>
    </row>
    <row r="335" customFormat="1" hidden="1" spans="1:10">
      <c r="A335" s="280" t="s">
        <v>150</v>
      </c>
      <c r="B335" s="240"/>
      <c r="C335" s="281">
        <v>0</v>
      </c>
      <c r="D335" s="240"/>
      <c r="E335" s="227"/>
      <c r="F335" s="240"/>
      <c r="G335" s="229"/>
      <c r="H335" s="281">
        <f t="shared" si="44"/>
        <v>0</v>
      </c>
      <c r="I335" s="240">
        <v>0</v>
      </c>
      <c r="J335" s="229">
        <v>0</v>
      </c>
    </row>
    <row r="336" customFormat="1" hidden="1" spans="1:10">
      <c r="A336" s="280" t="s">
        <v>151</v>
      </c>
      <c r="B336" s="240"/>
      <c r="C336" s="281">
        <v>0</v>
      </c>
      <c r="D336" s="240"/>
      <c r="E336" s="227"/>
      <c r="F336" s="240"/>
      <c r="G336" s="229"/>
      <c r="H336" s="281">
        <f t="shared" si="44"/>
        <v>0</v>
      </c>
      <c r="I336" s="240">
        <v>0</v>
      </c>
      <c r="J336" s="229">
        <v>0</v>
      </c>
    </row>
    <row r="337" customFormat="1" hidden="1" spans="1:10">
      <c r="A337" s="282" t="s">
        <v>341</v>
      </c>
      <c r="B337" s="240"/>
      <c r="C337" s="281">
        <v>0</v>
      </c>
      <c r="D337" s="240"/>
      <c r="E337" s="227"/>
      <c r="F337" s="240"/>
      <c r="G337" s="229"/>
      <c r="H337" s="281">
        <f t="shared" si="44"/>
        <v>0</v>
      </c>
      <c r="I337" s="240">
        <v>0</v>
      </c>
      <c r="J337" s="229">
        <v>0</v>
      </c>
    </row>
    <row r="338" customFormat="1" hidden="1" spans="1:10">
      <c r="A338" s="282" t="s">
        <v>342</v>
      </c>
      <c r="B338" s="240"/>
      <c r="C338" s="281">
        <v>0</v>
      </c>
      <c r="D338" s="240"/>
      <c r="E338" s="227"/>
      <c r="F338" s="240"/>
      <c r="G338" s="229"/>
      <c r="H338" s="281">
        <f t="shared" si="44"/>
        <v>0</v>
      </c>
      <c r="I338" s="240">
        <v>0</v>
      </c>
      <c r="J338" s="229">
        <v>0</v>
      </c>
    </row>
    <row r="339" customFormat="1" hidden="1" spans="1:10">
      <c r="A339" s="282" t="s">
        <v>158</v>
      </c>
      <c r="B339" s="240"/>
      <c r="C339" s="281">
        <v>0</v>
      </c>
      <c r="D339" s="240"/>
      <c r="E339" s="227"/>
      <c r="F339" s="240"/>
      <c r="G339" s="229"/>
      <c r="H339" s="281">
        <f t="shared" si="44"/>
        <v>0</v>
      </c>
      <c r="I339" s="240">
        <v>0</v>
      </c>
      <c r="J339" s="229">
        <v>0</v>
      </c>
    </row>
    <row r="340" customFormat="1" hidden="1" spans="1:10">
      <c r="A340" s="280" t="s">
        <v>343</v>
      </c>
      <c r="B340" s="240">
        <v>83</v>
      </c>
      <c r="C340" s="281">
        <v>0</v>
      </c>
      <c r="D340" s="240"/>
      <c r="E340" s="227"/>
      <c r="F340" s="240"/>
      <c r="G340" s="229"/>
      <c r="H340" s="281">
        <f t="shared" si="44"/>
        <v>0</v>
      </c>
      <c r="I340" s="240">
        <v>0</v>
      </c>
      <c r="J340" s="229">
        <v>0</v>
      </c>
    </row>
    <row r="341" customFormat="1" hidden="1" spans="1:10">
      <c r="A341" s="275" t="s">
        <v>344</v>
      </c>
      <c r="B341" s="276"/>
      <c r="C341" s="277"/>
      <c r="D341" s="276"/>
      <c r="E341" s="278"/>
      <c r="F341" s="276">
        <f>D341-B341</f>
        <v>0</v>
      </c>
      <c r="G341" s="279"/>
      <c r="H341" s="277"/>
      <c r="I341" s="295"/>
      <c r="J341" s="279"/>
    </row>
    <row r="342" customFormat="1" hidden="1" spans="1:10">
      <c r="A342" s="280" t="s">
        <v>149</v>
      </c>
      <c r="B342" s="240"/>
      <c r="C342" s="281">
        <v>0</v>
      </c>
      <c r="D342" s="240"/>
      <c r="E342" s="227"/>
      <c r="F342" s="240"/>
      <c r="G342" s="229"/>
      <c r="H342" s="281">
        <f t="shared" ref="H342:H349" si="45">L342+M342+N342</f>
        <v>0</v>
      </c>
      <c r="I342" s="240">
        <v>0</v>
      </c>
      <c r="J342" s="229">
        <v>0</v>
      </c>
    </row>
    <row r="343" customFormat="1" hidden="1" spans="1:10">
      <c r="A343" s="282" t="s">
        <v>150</v>
      </c>
      <c r="B343" s="240"/>
      <c r="C343" s="281">
        <v>0</v>
      </c>
      <c r="D343" s="240"/>
      <c r="E343" s="227"/>
      <c r="F343" s="240"/>
      <c r="G343" s="229"/>
      <c r="H343" s="281">
        <f t="shared" si="45"/>
        <v>0</v>
      </c>
      <c r="I343" s="240">
        <v>0</v>
      </c>
      <c r="J343" s="229">
        <v>0</v>
      </c>
    </row>
    <row r="344" customFormat="1" hidden="1" spans="1:10">
      <c r="A344" s="282" t="s">
        <v>345</v>
      </c>
      <c r="B344" s="240"/>
      <c r="C344" s="281">
        <v>0</v>
      </c>
      <c r="D344" s="240"/>
      <c r="E344" s="227"/>
      <c r="F344" s="228"/>
      <c r="G344" s="229"/>
      <c r="H344" s="281">
        <f t="shared" si="45"/>
        <v>0</v>
      </c>
      <c r="I344" s="240">
        <v>0</v>
      </c>
      <c r="J344" s="229">
        <v>0</v>
      </c>
    </row>
    <row r="345" customFormat="1" hidden="1" spans="1:10">
      <c r="A345" s="282" t="s">
        <v>346</v>
      </c>
      <c r="B345" s="240"/>
      <c r="C345" s="281">
        <v>0</v>
      </c>
      <c r="D345" s="240"/>
      <c r="E345" s="227"/>
      <c r="F345" s="240"/>
      <c r="G345" s="229"/>
      <c r="H345" s="281">
        <f t="shared" si="45"/>
        <v>0</v>
      </c>
      <c r="I345" s="240">
        <v>0</v>
      </c>
      <c r="J345" s="229">
        <v>0</v>
      </c>
    </row>
    <row r="346" customFormat="1" hidden="1" spans="1:10">
      <c r="A346" s="283" t="s">
        <v>347</v>
      </c>
      <c r="B346" s="240"/>
      <c r="C346" s="281">
        <v>0</v>
      </c>
      <c r="D346" s="240"/>
      <c r="E346" s="227"/>
      <c r="F346" s="240"/>
      <c r="G346" s="229"/>
      <c r="H346" s="281">
        <f t="shared" si="45"/>
        <v>0</v>
      </c>
      <c r="I346" s="240">
        <v>0</v>
      </c>
      <c r="J346" s="229">
        <v>0</v>
      </c>
    </row>
    <row r="347" customFormat="1" hidden="1" spans="1:10">
      <c r="A347" s="280" t="s">
        <v>348</v>
      </c>
      <c r="B347" s="240"/>
      <c r="C347" s="281">
        <v>0</v>
      </c>
      <c r="D347" s="240"/>
      <c r="E347" s="227"/>
      <c r="F347" s="240"/>
      <c r="G347" s="229"/>
      <c r="H347" s="281">
        <f t="shared" si="45"/>
        <v>0</v>
      </c>
      <c r="I347" s="240">
        <v>0</v>
      </c>
      <c r="J347" s="229">
        <v>0</v>
      </c>
    </row>
    <row r="348" customFormat="1" hidden="1" spans="1:10">
      <c r="A348" s="280" t="s">
        <v>349</v>
      </c>
      <c r="B348" s="240"/>
      <c r="C348" s="281">
        <v>0</v>
      </c>
      <c r="D348" s="240"/>
      <c r="E348" s="227"/>
      <c r="F348" s="240"/>
      <c r="G348" s="229"/>
      <c r="H348" s="281">
        <f t="shared" si="45"/>
        <v>0</v>
      </c>
      <c r="I348" s="240">
        <v>0</v>
      </c>
      <c r="J348" s="229">
        <v>0</v>
      </c>
    </row>
    <row r="349" customFormat="1" hidden="1" spans="1:12">
      <c r="A349" s="290" t="s">
        <v>350</v>
      </c>
      <c r="B349" s="295"/>
      <c r="C349" s="304">
        <v>308</v>
      </c>
      <c r="D349" s="295">
        <v>117</v>
      </c>
      <c r="E349" s="278">
        <f t="shared" ref="E349:E351" si="46">D349/C349*100</f>
        <v>37.987012987013</v>
      </c>
      <c r="F349" s="276">
        <f t="shared" ref="F349:F351" si="47">D349-B349</f>
        <v>117</v>
      </c>
      <c r="G349" s="279" t="e">
        <f t="shared" ref="G349:G351" si="48">(D349/B349-1)*100</f>
        <v>#DIV/0!</v>
      </c>
      <c r="H349" s="304">
        <f t="shared" si="45"/>
        <v>4</v>
      </c>
      <c r="I349" s="295">
        <f t="shared" ref="I349:I351" si="49">H349-C349</f>
        <v>-304</v>
      </c>
      <c r="J349" s="279">
        <f t="shared" ref="J349:J351" si="50">(H349/C349-1)*100</f>
        <v>-98.7012987012987</v>
      </c>
      <c r="L349">
        <v>4</v>
      </c>
    </row>
    <row r="350" s="208" customFormat="1" spans="1:10">
      <c r="A350" s="270" t="s">
        <v>351</v>
      </c>
      <c r="B350" s="271">
        <v>58657</v>
      </c>
      <c r="C350" s="272">
        <v>47975</v>
      </c>
      <c r="D350" s="271">
        <f>D351+D356+D363+D369+D375+D379+D383+D387+D393+D400</f>
        <v>58976</v>
      </c>
      <c r="E350" s="273">
        <f t="shared" si="46"/>
        <v>122.930693069307</v>
      </c>
      <c r="F350" s="271">
        <f t="shared" si="47"/>
        <v>319</v>
      </c>
      <c r="G350" s="274">
        <f t="shared" si="48"/>
        <v>0.543839609935737</v>
      </c>
      <c r="H350" s="272">
        <f>H351+H356+H363+H369+H375+H379+H383+H387+H393+H400</f>
        <v>55587</v>
      </c>
      <c r="I350" s="294">
        <f t="shared" si="49"/>
        <v>7612</v>
      </c>
      <c r="J350" s="274">
        <f t="shared" si="50"/>
        <v>15.8665971860344</v>
      </c>
    </row>
    <row r="351" customFormat="1" hidden="1" spans="1:10">
      <c r="A351" s="290" t="s">
        <v>352</v>
      </c>
      <c r="B351" s="276">
        <v>144</v>
      </c>
      <c r="C351" s="277">
        <v>295</v>
      </c>
      <c r="D351" s="276">
        <f>SUM(D352:D355)</f>
        <v>118</v>
      </c>
      <c r="E351" s="278">
        <f t="shared" si="46"/>
        <v>40</v>
      </c>
      <c r="F351" s="276">
        <f t="shared" si="47"/>
        <v>-26</v>
      </c>
      <c r="G351" s="279">
        <f t="shared" si="48"/>
        <v>-18.0555555555556</v>
      </c>
      <c r="H351" s="277">
        <f>SUM(H352:H355)</f>
        <v>7360</v>
      </c>
      <c r="I351" s="295">
        <f t="shared" si="49"/>
        <v>7065</v>
      </c>
      <c r="J351" s="279">
        <f t="shared" si="50"/>
        <v>2394.91525423729</v>
      </c>
    </row>
    <row r="352" customFormat="1" hidden="1" spans="1:12">
      <c r="A352" s="280" t="s">
        <v>149</v>
      </c>
      <c r="B352" s="240">
        <v>137</v>
      </c>
      <c r="C352" s="287">
        <v>128</v>
      </c>
      <c r="D352" s="240">
        <v>116</v>
      </c>
      <c r="E352" s="227"/>
      <c r="F352" s="228"/>
      <c r="G352" s="229"/>
      <c r="H352" s="281">
        <f t="shared" ref="H352:H355" si="51">L352+M352+N352</f>
        <v>126</v>
      </c>
      <c r="I352" s="240"/>
      <c r="J352" s="229"/>
      <c r="L352">
        <v>126</v>
      </c>
    </row>
    <row r="353" customFormat="1" hidden="1" spans="1:10">
      <c r="A353" s="280" t="s">
        <v>150</v>
      </c>
      <c r="B353" s="240">
        <v>7</v>
      </c>
      <c r="C353" s="287">
        <v>0</v>
      </c>
      <c r="D353" s="240">
        <v>2</v>
      </c>
      <c r="E353" s="227"/>
      <c r="F353" s="228"/>
      <c r="G353" s="229"/>
      <c r="H353" s="281">
        <f t="shared" si="51"/>
        <v>0</v>
      </c>
      <c r="I353" s="240"/>
      <c r="J353" s="229"/>
    </row>
    <row r="354" customFormat="1" hidden="1" spans="1:10">
      <c r="A354" s="280" t="s">
        <v>151</v>
      </c>
      <c r="B354" s="240"/>
      <c r="C354" s="287">
        <v>0</v>
      </c>
      <c r="D354" s="240"/>
      <c r="E354" s="227"/>
      <c r="F354" s="228"/>
      <c r="G354" s="229"/>
      <c r="H354" s="281">
        <f t="shared" si="51"/>
        <v>0</v>
      </c>
      <c r="I354" s="240"/>
      <c r="J354" s="229"/>
    </row>
    <row r="355" customFormat="1" hidden="1" spans="1:13">
      <c r="A355" s="282" t="s">
        <v>353</v>
      </c>
      <c r="B355" s="240"/>
      <c r="C355" s="287">
        <v>167</v>
      </c>
      <c r="D355" s="240"/>
      <c r="E355" s="227"/>
      <c r="F355" s="228"/>
      <c r="G355" s="229"/>
      <c r="H355" s="281">
        <f t="shared" si="51"/>
        <v>7234</v>
      </c>
      <c r="I355" s="240"/>
      <c r="J355" s="229"/>
      <c r="M355">
        <v>7234</v>
      </c>
    </row>
    <row r="356" customFormat="1" hidden="1" spans="1:10">
      <c r="A356" s="275" t="s">
        <v>354</v>
      </c>
      <c r="B356" s="276">
        <v>50542</v>
      </c>
      <c r="C356" s="277">
        <v>44400</v>
      </c>
      <c r="D356" s="276">
        <f>SUM(D357:D362)</f>
        <v>51676</v>
      </c>
      <c r="E356" s="278">
        <f>D356/C356*100</f>
        <v>116.387387387387</v>
      </c>
      <c r="F356" s="276">
        <f>D356-B356</f>
        <v>1134</v>
      </c>
      <c r="G356" s="279">
        <f>(D356/B356-1)*100</f>
        <v>2.24367852479126</v>
      </c>
      <c r="H356" s="277">
        <f>SUM(H357:H362)</f>
        <v>43742</v>
      </c>
      <c r="I356" s="295">
        <f>H356-C356</f>
        <v>-658</v>
      </c>
      <c r="J356" s="279">
        <f>(H356/C356-1)*100</f>
        <v>-1.48198198198198</v>
      </c>
    </row>
    <row r="357" customFormat="1" hidden="1" spans="1:14">
      <c r="A357" s="280" t="s">
        <v>355</v>
      </c>
      <c r="B357" s="240">
        <v>3929</v>
      </c>
      <c r="C357" s="287">
        <v>3017</v>
      </c>
      <c r="D357" s="240">
        <v>2594</v>
      </c>
      <c r="E357" s="227"/>
      <c r="F357" s="228"/>
      <c r="G357" s="229"/>
      <c r="H357" s="281">
        <f t="shared" ref="H357:H362" si="52">L357+M357+N357</f>
        <v>3152</v>
      </c>
      <c r="I357" s="240"/>
      <c r="J357" s="229"/>
      <c r="L357">
        <v>2504</v>
      </c>
      <c r="M357">
        <v>591</v>
      </c>
      <c r="N357">
        <v>57</v>
      </c>
    </row>
    <row r="358" customFormat="1" hidden="1" spans="1:14">
      <c r="A358" s="280" t="s">
        <v>356</v>
      </c>
      <c r="B358" s="240">
        <v>27877</v>
      </c>
      <c r="C358" s="287">
        <v>16826</v>
      </c>
      <c r="D358" s="240">
        <v>28750</v>
      </c>
      <c r="E358" s="227"/>
      <c r="F358" s="228"/>
      <c r="G358" s="229"/>
      <c r="H358" s="281">
        <f t="shared" si="52"/>
        <v>21835</v>
      </c>
      <c r="I358" s="240"/>
      <c r="J358" s="229"/>
      <c r="L358">
        <v>19181</v>
      </c>
      <c r="N358">
        <v>2654</v>
      </c>
    </row>
    <row r="359" customFormat="1" hidden="1" spans="1:12">
      <c r="A359" s="282" t="s">
        <v>357</v>
      </c>
      <c r="B359" s="285">
        <v>12284</v>
      </c>
      <c r="C359" s="287">
        <v>8666</v>
      </c>
      <c r="D359" s="240">
        <v>11958</v>
      </c>
      <c r="E359" s="227"/>
      <c r="F359" s="228"/>
      <c r="G359" s="229"/>
      <c r="H359" s="281">
        <f t="shared" si="52"/>
        <v>10990</v>
      </c>
      <c r="I359" s="240"/>
      <c r="J359" s="229"/>
      <c r="L359">
        <v>10990</v>
      </c>
    </row>
    <row r="360" customFormat="1" hidden="1" spans="1:14">
      <c r="A360" s="282" t="s">
        <v>358</v>
      </c>
      <c r="B360" s="240">
        <v>6194</v>
      </c>
      <c r="C360" s="287">
        <v>6592</v>
      </c>
      <c r="D360" s="240">
        <v>6363</v>
      </c>
      <c r="E360" s="227"/>
      <c r="F360" s="228"/>
      <c r="G360" s="229"/>
      <c r="H360" s="281">
        <f t="shared" si="52"/>
        <v>5312</v>
      </c>
      <c r="I360" s="240"/>
      <c r="J360" s="229"/>
      <c r="L360">
        <v>4862</v>
      </c>
      <c r="M360">
        <v>349</v>
      </c>
      <c r="N360">
        <v>101</v>
      </c>
    </row>
    <row r="361" customFormat="1" hidden="1" spans="1:10">
      <c r="A361" s="282" t="s">
        <v>359</v>
      </c>
      <c r="B361" s="240">
        <v>3</v>
      </c>
      <c r="C361" s="287">
        <v>42</v>
      </c>
      <c r="D361" s="240">
        <v>0</v>
      </c>
      <c r="E361" s="227"/>
      <c r="F361" s="228"/>
      <c r="G361" s="229"/>
      <c r="H361" s="281">
        <f t="shared" si="52"/>
        <v>0</v>
      </c>
      <c r="I361" s="240"/>
      <c r="J361" s="229"/>
    </row>
    <row r="362" customFormat="1" hidden="1" spans="1:14">
      <c r="A362" s="280" t="s">
        <v>360</v>
      </c>
      <c r="B362" s="240">
        <v>255</v>
      </c>
      <c r="C362" s="287">
        <v>9257</v>
      </c>
      <c r="D362" s="240">
        <v>2011</v>
      </c>
      <c r="E362" s="227"/>
      <c r="F362" s="228"/>
      <c r="G362" s="229"/>
      <c r="H362" s="281">
        <f t="shared" si="52"/>
        <v>2453</v>
      </c>
      <c r="I362" s="240"/>
      <c r="J362" s="229"/>
      <c r="L362">
        <v>948</v>
      </c>
      <c r="N362">
        <v>1505</v>
      </c>
    </row>
    <row r="363" customFormat="1" hidden="1" spans="1:10">
      <c r="A363" s="275" t="s">
        <v>361</v>
      </c>
      <c r="B363" s="276">
        <v>1209</v>
      </c>
      <c r="C363" s="277">
        <v>1160</v>
      </c>
      <c r="D363" s="276">
        <f>SUM(D364:D368)</f>
        <v>1274</v>
      </c>
      <c r="E363" s="278">
        <f>D363/C363*100</f>
        <v>109.827586206897</v>
      </c>
      <c r="F363" s="276">
        <f>D363-B363</f>
        <v>65</v>
      </c>
      <c r="G363" s="279">
        <f>(D363/B363-1)*100</f>
        <v>5.3763440860215</v>
      </c>
      <c r="H363" s="277">
        <f>SUM(H364:H368)</f>
        <v>1307</v>
      </c>
      <c r="I363" s="295">
        <f>H363-C363</f>
        <v>147</v>
      </c>
      <c r="J363" s="279">
        <f>(H363/C363-1)*100</f>
        <v>12.6724137931034</v>
      </c>
    </row>
    <row r="364" customFormat="1" hidden="1" spans="1:10">
      <c r="A364" s="280" t="s">
        <v>362</v>
      </c>
      <c r="B364" s="240"/>
      <c r="C364" s="287">
        <v>0</v>
      </c>
      <c r="D364" s="240"/>
      <c r="E364" s="227"/>
      <c r="F364" s="240"/>
      <c r="G364" s="229"/>
      <c r="H364" s="281">
        <f t="shared" ref="H364:H368" si="53">L364+M364+N364</f>
        <v>0</v>
      </c>
      <c r="I364" s="240">
        <f>H364-C364</f>
        <v>0</v>
      </c>
      <c r="J364" s="229"/>
    </row>
    <row r="365" customFormat="1" hidden="1" spans="1:14">
      <c r="A365" s="280" t="s">
        <v>363</v>
      </c>
      <c r="B365" s="240">
        <v>1209</v>
      </c>
      <c r="C365" s="287">
        <v>1145</v>
      </c>
      <c r="D365" s="240">
        <v>1274</v>
      </c>
      <c r="E365" s="227"/>
      <c r="F365" s="228"/>
      <c r="G365" s="229"/>
      <c r="H365" s="281">
        <f t="shared" si="53"/>
        <v>1302</v>
      </c>
      <c r="I365" s="240"/>
      <c r="J365" s="229"/>
      <c r="L365">
        <v>1292</v>
      </c>
      <c r="N365">
        <v>10</v>
      </c>
    </row>
    <row r="366" customFormat="1" hidden="1" spans="1:10">
      <c r="A366" s="280" t="s">
        <v>364</v>
      </c>
      <c r="B366" s="240"/>
      <c r="C366" s="287">
        <v>0</v>
      </c>
      <c r="D366" s="240"/>
      <c r="E366" s="227"/>
      <c r="F366" s="228"/>
      <c r="G366" s="229"/>
      <c r="H366" s="281">
        <f t="shared" si="53"/>
        <v>0</v>
      </c>
      <c r="I366" s="240"/>
      <c r="J366" s="229"/>
    </row>
    <row r="367" customFormat="1" hidden="1" spans="1:10">
      <c r="A367" s="282" t="s">
        <v>365</v>
      </c>
      <c r="B367" s="240"/>
      <c r="C367" s="287">
        <v>1</v>
      </c>
      <c r="D367" s="240"/>
      <c r="E367" s="227"/>
      <c r="F367" s="228"/>
      <c r="G367" s="229"/>
      <c r="H367" s="281">
        <f t="shared" si="53"/>
        <v>0</v>
      </c>
      <c r="I367" s="240"/>
      <c r="J367" s="229"/>
    </row>
    <row r="368" customFormat="1" hidden="1" spans="1:14">
      <c r="A368" s="282" t="s">
        <v>366</v>
      </c>
      <c r="B368" s="240"/>
      <c r="C368" s="287">
        <v>14</v>
      </c>
      <c r="D368" s="240"/>
      <c r="E368" s="227"/>
      <c r="F368" s="228"/>
      <c r="G368" s="229"/>
      <c r="H368" s="281">
        <f t="shared" si="53"/>
        <v>5</v>
      </c>
      <c r="I368" s="240"/>
      <c r="J368" s="229"/>
      <c r="N368">
        <v>5</v>
      </c>
    </row>
    <row r="369" customFormat="1" hidden="1" spans="1:10">
      <c r="A369" s="298" t="s">
        <v>367</v>
      </c>
      <c r="B369" s="305"/>
      <c r="C369" s="277"/>
      <c r="D369" s="305"/>
      <c r="E369" s="278"/>
      <c r="F369" s="276"/>
      <c r="G369" s="279"/>
      <c r="H369" s="277"/>
      <c r="I369" s="295">
        <f>H369-C369</f>
        <v>0</v>
      </c>
      <c r="J369" s="279"/>
    </row>
    <row r="370" customFormat="1" hidden="1" spans="1:10">
      <c r="A370" s="280" t="s">
        <v>368</v>
      </c>
      <c r="B370" s="284"/>
      <c r="C370" s="281">
        <v>0</v>
      </c>
      <c r="D370" s="284"/>
      <c r="E370" s="227"/>
      <c r="F370" s="228"/>
      <c r="G370" s="229"/>
      <c r="H370" s="281">
        <f t="shared" ref="H370:H374" si="54">L370+M370+N370</f>
        <v>0</v>
      </c>
      <c r="I370" s="240">
        <v>0</v>
      </c>
      <c r="J370" s="229"/>
    </row>
    <row r="371" customFormat="1" hidden="1" spans="1:10">
      <c r="A371" s="280" t="s">
        <v>369</v>
      </c>
      <c r="B371" s="240"/>
      <c r="C371" s="281">
        <v>0</v>
      </c>
      <c r="D371" s="240"/>
      <c r="E371" s="227"/>
      <c r="F371" s="240"/>
      <c r="G371" s="229"/>
      <c r="H371" s="281">
        <f t="shared" si="54"/>
        <v>0</v>
      </c>
      <c r="I371" s="240">
        <v>0</v>
      </c>
      <c r="J371" s="229"/>
    </row>
    <row r="372" customFormat="1" hidden="1" spans="1:10">
      <c r="A372" s="280" t="s">
        <v>370</v>
      </c>
      <c r="B372" s="240"/>
      <c r="C372" s="281">
        <v>0</v>
      </c>
      <c r="D372" s="240"/>
      <c r="E372" s="227"/>
      <c r="F372" s="240"/>
      <c r="G372" s="229"/>
      <c r="H372" s="281">
        <f t="shared" si="54"/>
        <v>0</v>
      </c>
      <c r="I372" s="240">
        <v>0</v>
      </c>
      <c r="J372" s="229"/>
    </row>
    <row r="373" customFormat="1" hidden="1" spans="1:10">
      <c r="A373" s="282" t="s">
        <v>371</v>
      </c>
      <c r="B373" s="240"/>
      <c r="C373" s="281">
        <v>0</v>
      </c>
      <c r="D373" s="240"/>
      <c r="E373" s="227"/>
      <c r="F373" s="240"/>
      <c r="G373" s="229"/>
      <c r="H373" s="281">
        <f t="shared" si="54"/>
        <v>0</v>
      </c>
      <c r="I373" s="240">
        <v>0</v>
      </c>
      <c r="J373" s="229"/>
    </row>
    <row r="374" customFormat="1" hidden="1" spans="1:10">
      <c r="A374" s="282" t="s">
        <v>372</v>
      </c>
      <c r="B374" s="240"/>
      <c r="C374" s="281">
        <v>0</v>
      </c>
      <c r="D374" s="240"/>
      <c r="E374" s="227"/>
      <c r="F374" s="240"/>
      <c r="G374" s="229"/>
      <c r="H374" s="281">
        <f t="shared" si="54"/>
        <v>0</v>
      </c>
      <c r="I374" s="240">
        <v>0</v>
      </c>
      <c r="J374" s="229"/>
    </row>
    <row r="375" customFormat="1" hidden="1" spans="1:10">
      <c r="A375" s="290" t="s">
        <v>373</v>
      </c>
      <c r="B375" s="276"/>
      <c r="C375" s="277"/>
      <c r="D375" s="276"/>
      <c r="E375" s="278"/>
      <c r="F375" s="276"/>
      <c r="G375" s="279"/>
      <c r="H375" s="277"/>
      <c r="I375" s="295">
        <f>H375-C375</f>
        <v>0</v>
      </c>
      <c r="J375" s="279"/>
    </row>
    <row r="376" customFormat="1" hidden="1" spans="1:10">
      <c r="A376" s="280" t="s">
        <v>374</v>
      </c>
      <c r="B376" s="240"/>
      <c r="C376" s="281">
        <v>0</v>
      </c>
      <c r="D376" s="240"/>
      <c r="E376" s="227"/>
      <c r="F376" s="228"/>
      <c r="G376" s="229"/>
      <c r="H376" s="281">
        <f t="shared" ref="H376:H378" si="55">L376+M376+N376</f>
        <v>0</v>
      </c>
      <c r="I376" s="240">
        <v>0</v>
      </c>
      <c r="J376" s="229"/>
    </row>
    <row r="377" customFormat="1" hidden="1" spans="1:10">
      <c r="A377" s="280" t="s">
        <v>375</v>
      </c>
      <c r="B377" s="240"/>
      <c r="C377" s="281">
        <v>0</v>
      </c>
      <c r="D377" s="240"/>
      <c r="E377" s="227"/>
      <c r="F377" s="228"/>
      <c r="G377" s="229"/>
      <c r="H377" s="281">
        <f t="shared" si="55"/>
        <v>0</v>
      </c>
      <c r="I377" s="240">
        <v>0</v>
      </c>
      <c r="J377" s="229"/>
    </row>
    <row r="378" customFormat="1" hidden="1" spans="1:10">
      <c r="A378" s="280" t="s">
        <v>376</v>
      </c>
      <c r="B378" s="240"/>
      <c r="C378" s="281">
        <v>0</v>
      </c>
      <c r="D378" s="240"/>
      <c r="E378" s="227"/>
      <c r="F378" s="228"/>
      <c r="G378" s="229"/>
      <c r="H378" s="281">
        <f t="shared" si="55"/>
        <v>0</v>
      </c>
      <c r="I378" s="240">
        <v>0</v>
      </c>
      <c r="J378" s="229"/>
    </row>
    <row r="379" customFormat="1" hidden="1" spans="1:10">
      <c r="A379" s="290" t="s">
        <v>377</v>
      </c>
      <c r="B379" s="276"/>
      <c r="C379" s="277"/>
      <c r="D379" s="276"/>
      <c r="E379" s="278"/>
      <c r="F379" s="276"/>
      <c r="G379" s="279"/>
      <c r="H379" s="277"/>
      <c r="I379" s="295">
        <f>H379-C379</f>
        <v>0</v>
      </c>
      <c r="J379" s="279"/>
    </row>
    <row r="380" customFormat="1" hidden="1" spans="1:10">
      <c r="A380" s="282" t="s">
        <v>378</v>
      </c>
      <c r="B380" s="240"/>
      <c r="C380" s="281">
        <v>0</v>
      </c>
      <c r="D380" s="240"/>
      <c r="E380" s="227"/>
      <c r="F380" s="228"/>
      <c r="G380" s="229"/>
      <c r="H380" s="281">
        <f t="shared" ref="H380:H382" si="56">L380+M380+N380</f>
        <v>0</v>
      </c>
      <c r="I380" s="240">
        <v>0</v>
      </c>
      <c r="J380" s="229">
        <v>0</v>
      </c>
    </row>
    <row r="381" customFormat="1" hidden="1" spans="1:10">
      <c r="A381" s="282" t="s">
        <v>379</v>
      </c>
      <c r="B381" s="240"/>
      <c r="C381" s="281">
        <v>0</v>
      </c>
      <c r="D381" s="240"/>
      <c r="E381" s="227"/>
      <c r="F381" s="228"/>
      <c r="G381" s="229"/>
      <c r="H381" s="281">
        <f t="shared" si="56"/>
        <v>0</v>
      </c>
      <c r="I381" s="240">
        <v>0</v>
      </c>
      <c r="J381" s="229">
        <v>0</v>
      </c>
    </row>
    <row r="382" customFormat="1" hidden="1" spans="1:10">
      <c r="A382" s="283" t="s">
        <v>380</v>
      </c>
      <c r="B382" s="240"/>
      <c r="C382" s="281">
        <v>0</v>
      </c>
      <c r="D382" s="240"/>
      <c r="E382" s="227"/>
      <c r="F382" s="228"/>
      <c r="G382" s="229"/>
      <c r="H382" s="281">
        <f t="shared" si="56"/>
        <v>0</v>
      </c>
      <c r="I382" s="240">
        <v>0</v>
      </c>
      <c r="J382" s="229">
        <v>0</v>
      </c>
    </row>
    <row r="383" customFormat="1" hidden="1" spans="1:10">
      <c r="A383" s="275" t="s">
        <v>381</v>
      </c>
      <c r="B383" s="276">
        <v>382</v>
      </c>
      <c r="C383" s="277">
        <v>321</v>
      </c>
      <c r="D383" s="276">
        <f>SUM(D384:D386)</f>
        <v>403</v>
      </c>
      <c r="E383" s="278">
        <f>D383/C383*100</f>
        <v>125.545171339564</v>
      </c>
      <c r="F383" s="276">
        <f>D383-B383</f>
        <v>21</v>
      </c>
      <c r="G383" s="279">
        <f>(D383/B383-1)*100</f>
        <v>5.49738219895288</v>
      </c>
      <c r="H383" s="277">
        <f>SUM(H384:H386)</f>
        <v>371</v>
      </c>
      <c r="I383" s="295">
        <f>H383-C383</f>
        <v>50</v>
      </c>
      <c r="J383" s="279">
        <f>(H383/C383-1)*100</f>
        <v>15.5763239875389</v>
      </c>
    </row>
    <row r="384" customFormat="1" hidden="1" spans="1:12">
      <c r="A384" s="280" t="s">
        <v>382</v>
      </c>
      <c r="B384" s="240">
        <v>370</v>
      </c>
      <c r="C384" s="281">
        <v>271</v>
      </c>
      <c r="D384" s="240">
        <v>403</v>
      </c>
      <c r="E384" s="227"/>
      <c r="F384" s="228"/>
      <c r="G384" s="229"/>
      <c r="H384" s="281">
        <f t="shared" ref="H384:H386" si="57">L384+M384+N384</f>
        <v>371</v>
      </c>
      <c r="I384" s="240"/>
      <c r="J384" s="229"/>
      <c r="L384">
        <v>371</v>
      </c>
    </row>
    <row r="385" customFormat="1" hidden="1" spans="1:10">
      <c r="A385" s="280" t="s">
        <v>383</v>
      </c>
      <c r="B385" s="240"/>
      <c r="C385" s="281">
        <v>0</v>
      </c>
      <c r="D385" s="240"/>
      <c r="E385" s="227"/>
      <c r="F385" s="240"/>
      <c r="G385" s="229"/>
      <c r="H385" s="281">
        <f t="shared" si="57"/>
        <v>0</v>
      </c>
      <c r="I385" s="240"/>
      <c r="J385" s="229"/>
    </row>
    <row r="386" customFormat="1" hidden="1" spans="1:10">
      <c r="A386" s="282" t="s">
        <v>384</v>
      </c>
      <c r="B386" s="240">
        <v>12</v>
      </c>
      <c r="C386" s="281">
        <v>50</v>
      </c>
      <c r="D386" s="240"/>
      <c r="E386" s="227"/>
      <c r="F386" s="228"/>
      <c r="G386" s="229"/>
      <c r="H386" s="281">
        <f t="shared" si="57"/>
        <v>0</v>
      </c>
      <c r="I386" s="240"/>
      <c r="J386" s="229"/>
    </row>
    <row r="387" customFormat="1" hidden="1" spans="1:10">
      <c r="A387" s="290" t="s">
        <v>385</v>
      </c>
      <c r="B387" s="276">
        <v>296</v>
      </c>
      <c r="C387" s="277">
        <v>284</v>
      </c>
      <c r="D387" s="276">
        <f>SUM(D388:D392)</f>
        <v>292</v>
      </c>
      <c r="E387" s="278">
        <f>D387/C387*100</f>
        <v>102.816901408451</v>
      </c>
      <c r="F387" s="276">
        <f>D387-B387</f>
        <v>-4</v>
      </c>
      <c r="G387" s="279">
        <f>(D387/B387-1)*100</f>
        <v>-1.35135135135135</v>
      </c>
      <c r="H387" s="277">
        <f>SUM(H388:H392)</f>
        <v>310</v>
      </c>
      <c r="I387" s="295">
        <f>H387-C387</f>
        <v>26</v>
      </c>
      <c r="J387" s="279">
        <f>(H387/C387-1)*100</f>
        <v>9.1549295774648</v>
      </c>
    </row>
    <row r="388" customFormat="1" hidden="1" spans="1:12">
      <c r="A388" s="282" t="s">
        <v>386</v>
      </c>
      <c r="B388" s="240">
        <v>80</v>
      </c>
      <c r="C388" s="281">
        <v>99</v>
      </c>
      <c r="D388" s="240">
        <v>87</v>
      </c>
      <c r="E388" s="227"/>
      <c r="F388" s="240"/>
      <c r="G388" s="229"/>
      <c r="H388" s="281">
        <f t="shared" ref="H388:H392" si="58">L388+M388+N388</f>
        <v>102</v>
      </c>
      <c r="I388" s="240">
        <v>0</v>
      </c>
      <c r="J388" s="229">
        <v>0</v>
      </c>
      <c r="L388">
        <v>102</v>
      </c>
    </row>
    <row r="389" customFormat="1" hidden="1" spans="1:12">
      <c r="A389" s="280" t="s">
        <v>387</v>
      </c>
      <c r="B389" s="240">
        <v>216</v>
      </c>
      <c r="C389" s="281">
        <v>185</v>
      </c>
      <c r="D389" s="240">
        <v>205</v>
      </c>
      <c r="E389" s="227"/>
      <c r="F389" s="228"/>
      <c r="G389" s="229"/>
      <c r="H389" s="281">
        <f t="shared" si="58"/>
        <v>208</v>
      </c>
      <c r="I389" s="240"/>
      <c r="J389" s="229"/>
      <c r="L389">
        <v>208</v>
      </c>
    </row>
    <row r="390" customFormat="1" hidden="1" spans="1:10">
      <c r="A390" s="280" t="s">
        <v>388</v>
      </c>
      <c r="B390" s="240"/>
      <c r="C390" s="281">
        <v>0</v>
      </c>
      <c r="D390" s="240"/>
      <c r="E390" s="227"/>
      <c r="F390" s="240"/>
      <c r="G390" s="229"/>
      <c r="H390" s="281">
        <f t="shared" si="58"/>
        <v>0</v>
      </c>
      <c r="I390" s="240"/>
      <c r="J390" s="229"/>
    </row>
    <row r="391" customFormat="1" hidden="1" spans="1:10">
      <c r="A391" s="280" t="s">
        <v>389</v>
      </c>
      <c r="B391" s="240"/>
      <c r="C391" s="281">
        <v>0</v>
      </c>
      <c r="D391" s="240"/>
      <c r="E391" s="227"/>
      <c r="F391" s="240"/>
      <c r="G391" s="229"/>
      <c r="H391" s="281">
        <f t="shared" si="58"/>
        <v>0</v>
      </c>
      <c r="I391" s="240"/>
      <c r="J391" s="229"/>
    </row>
    <row r="392" customFormat="1" hidden="1" spans="1:10">
      <c r="A392" s="280" t="s">
        <v>390</v>
      </c>
      <c r="B392" s="240"/>
      <c r="C392" s="281">
        <v>0</v>
      </c>
      <c r="D392" s="240"/>
      <c r="E392" s="227"/>
      <c r="F392" s="228"/>
      <c r="G392" s="229"/>
      <c r="H392" s="281">
        <f t="shared" si="58"/>
        <v>0</v>
      </c>
      <c r="I392" s="240">
        <v>0</v>
      </c>
      <c r="J392" s="229">
        <v>0</v>
      </c>
    </row>
    <row r="393" customFormat="1" hidden="1" spans="1:10">
      <c r="A393" s="275" t="s">
        <v>391</v>
      </c>
      <c r="B393" s="276">
        <v>2499</v>
      </c>
      <c r="C393" s="277">
        <v>1111</v>
      </c>
      <c r="D393" s="276">
        <f>SUM(D394:D399)</f>
        <v>2171</v>
      </c>
      <c r="E393" s="278">
        <f>D393/C393*100</f>
        <v>195.409540954095</v>
      </c>
      <c r="F393" s="276">
        <f>D393-B393</f>
        <v>-328</v>
      </c>
      <c r="G393" s="279">
        <f>(D393/B393-1)*100</f>
        <v>-13.12525010004</v>
      </c>
      <c r="H393" s="277">
        <f>SUM(H394:H399)</f>
        <v>1042</v>
      </c>
      <c r="I393" s="295">
        <f>H393-C393</f>
        <v>-69</v>
      </c>
      <c r="J393" s="279">
        <f>(H393/C393-1)*100</f>
        <v>-6.21062106210621</v>
      </c>
    </row>
    <row r="394" customFormat="1" hidden="1" spans="1:10">
      <c r="A394" s="282" t="s">
        <v>392</v>
      </c>
      <c r="B394" s="240"/>
      <c r="C394" s="281">
        <v>0</v>
      </c>
      <c r="D394" s="240"/>
      <c r="E394" s="227"/>
      <c r="F394" s="228"/>
      <c r="G394" s="229"/>
      <c r="H394" s="281">
        <f t="shared" ref="H394:H400" si="59">L394+M394+N394</f>
        <v>0</v>
      </c>
      <c r="I394" s="240">
        <f>H394-C394</f>
        <v>0</v>
      </c>
      <c r="J394" s="229"/>
    </row>
    <row r="395" customFormat="1" hidden="1" spans="1:10">
      <c r="A395" s="282" t="s">
        <v>393</v>
      </c>
      <c r="B395" s="240"/>
      <c r="C395" s="281">
        <v>0</v>
      </c>
      <c r="D395" s="240"/>
      <c r="E395" s="227"/>
      <c r="F395" s="228"/>
      <c r="G395" s="229"/>
      <c r="H395" s="281">
        <f t="shared" si="59"/>
        <v>0</v>
      </c>
      <c r="I395" s="240"/>
      <c r="J395" s="229"/>
    </row>
    <row r="396" customFormat="1" hidden="1" spans="1:10">
      <c r="A396" s="282" t="s">
        <v>394</v>
      </c>
      <c r="B396" s="240"/>
      <c r="C396" s="281">
        <v>0</v>
      </c>
      <c r="D396" s="240"/>
      <c r="E396" s="227"/>
      <c r="F396" s="228"/>
      <c r="G396" s="229"/>
      <c r="H396" s="281">
        <f t="shared" si="59"/>
        <v>0</v>
      </c>
      <c r="I396" s="240"/>
      <c r="J396" s="229"/>
    </row>
    <row r="397" customFormat="1" hidden="1" spans="1:10">
      <c r="A397" s="283" t="s">
        <v>395</v>
      </c>
      <c r="B397" s="240"/>
      <c r="C397" s="281">
        <v>0</v>
      </c>
      <c r="D397" s="240"/>
      <c r="E397" s="227"/>
      <c r="F397" s="228"/>
      <c r="G397" s="229"/>
      <c r="H397" s="281">
        <f t="shared" si="59"/>
        <v>0</v>
      </c>
      <c r="I397" s="240"/>
      <c r="J397" s="229"/>
    </row>
    <row r="398" customFormat="1" hidden="1" spans="1:10">
      <c r="A398" s="280" t="s">
        <v>396</v>
      </c>
      <c r="B398" s="240"/>
      <c r="C398" s="281">
        <v>0</v>
      </c>
      <c r="D398" s="240"/>
      <c r="E398" s="227"/>
      <c r="F398" s="228"/>
      <c r="G398" s="229"/>
      <c r="H398" s="281">
        <f t="shared" si="59"/>
        <v>0</v>
      </c>
      <c r="I398" s="240"/>
      <c r="J398" s="229"/>
    </row>
    <row r="399" customFormat="1" hidden="1" spans="1:12">
      <c r="A399" s="280" t="s">
        <v>397</v>
      </c>
      <c r="B399" s="240">
        <v>2499</v>
      </c>
      <c r="C399" s="281">
        <v>1111</v>
      </c>
      <c r="D399" s="240">
        <v>2171</v>
      </c>
      <c r="E399" s="227"/>
      <c r="F399" s="228"/>
      <c r="G399" s="229"/>
      <c r="H399" s="281">
        <f t="shared" si="59"/>
        <v>1042</v>
      </c>
      <c r="I399" s="240"/>
      <c r="J399" s="229"/>
      <c r="L399">
        <v>1042</v>
      </c>
    </row>
    <row r="400" customFormat="1" hidden="1" spans="1:14">
      <c r="A400" s="275" t="s">
        <v>398</v>
      </c>
      <c r="B400" s="295">
        <v>3585</v>
      </c>
      <c r="C400" s="304">
        <v>404</v>
      </c>
      <c r="D400" s="295">
        <v>3042</v>
      </c>
      <c r="E400" s="278">
        <f t="shared" ref="E400:E402" si="60">D400/C400*100</f>
        <v>752.970297029703</v>
      </c>
      <c r="F400" s="276">
        <f t="shared" ref="F400:F402" si="61">D400-B400</f>
        <v>-543</v>
      </c>
      <c r="G400" s="279">
        <f t="shared" ref="G400:G402" si="62">(D400/B400-1)*100</f>
        <v>-15.1464435146443</v>
      </c>
      <c r="H400" s="304">
        <f t="shared" si="59"/>
        <v>1455</v>
      </c>
      <c r="I400" s="295">
        <f t="shared" ref="I400:I402" si="63">H400-C400</f>
        <v>1051</v>
      </c>
      <c r="J400" s="279">
        <f t="shared" ref="J400:J402" si="64">(H400/C400-1)*100</f>
        <v>260.148514851485</v>
      </c>
      <c r="L400">
        <v>455</v>
      </c>
      <c r="N400">
        <v>1000</v>
      </c>
    </row>
    <row r="401" s="208" customFormat="1" spans="1:10">
      <c r="A401" s="270" t="s">
        <v>399</v>
      </c>
      <c r="B401" s="271">
        <v>1536</v>
      </c>
      <c r="C401" s="272">
        <v>732</v>
      </c>
      <c r="D401" s="271">
        <f>D402+D407+D416+D422+D428+D433+D438+D445+D449+D450</f>
        <v>2745</v>
      </c>
      <c r="E401" s="273">
        <f t="shared" si="60"/>
        <v>375</v>
      </c>
      <c r="F401" s="271">
        <f t="shared" si="61"/>
        <v>1209</v>
      </c>
      <c r="G401" s="274">
        <f t="shared" si="62"/>
        <v>78.7109375</v>
      </c>
      <c r="H401" s="272">
        <f>H402+H407+H416+H422+H428+H433+H438+H445+H449+H450</f>
        <v>2954</v>
      </c>
      <c r="I401" s="294">
        <f t="shared" si="63"/>
        <v>2222</v>
      </c>
      <c r="J401" s="274">
        <f t="shared" si="64"/>
        <v>303.551912568306</v>
      </c>
    </row>
    <row r="402" customFormat="1" hidden="1" spans="1:10">
      <c r="A402" s="290" t="s">
        <v>400</v>
      </c>
      <c r="B402" s="276">
        <v>1266</v>
      </c>
      <c r="C402" s="277">
        <v>523</v>
      </c>
      <c r="D402" s="276">
        <f>SUM(D403:D406)</f>
        <v>1440</v>
      </c>
      <c r="E402" s="278">
        <f t="shared" si="60"/>
        <v>275.334608030593</v>
      </c>
      <c r="F402" s="276">
        <f t="shared" si="61"/>
        <v>174</v>
      </c>
      <c r="G402" s="279">
        <f t="shared" si="62"/>
        <v>13.7440758293839</v>
      </c>
      <c r="H402" s="277">
        <f>SUM(H403:H406)</f>
        <v>525</v>
      </c>
      <c r="I402" s="295">
        <f t="shared" si="63"/>
        <v>2</v>
      </c>
      <c r="J402" s="279">
        <f t="shared" si="64"/>
        <v>0.382409177820264</v>
      </c>
    </row>
    <row r="403" customFormat="1" hidden="1" spans="1:12">
      <c r="A403" s="280" t="s">
        <v>149</v>
      </c>
      <c r="B403" s="240">
        <v>432</v>
      </c>
      <c r="C403" s="287">
        <v>466</v>
      </c>
      <c r="D403" s="240">
        <v>480</v>
      </c>
      <c r="E403" s="227"/>
      <c r="F403" s="228"/>
      <c r="G403" s="229"/>
      <c r="H403" s="281">
        <f t="shared" ref="H403:H406" si="65">L403+M403+N403</f>
        <v>445</v>
      </c>
      <c r="I403" s="240"/>
      <c r="J403" s="229"/>
      <c r="L403">
        <v>445</v>
      </c>
    </row>
    <row r="404" customFormat="1" hidden="1" spans="1:12">
      <c r="A404" s="280" t="s">
        <v>150</v>
      </c>
      <c r="B404" s="240">
        <v>829</v>
      </c>
      <c r="C404" s="287">
        <v>52</v>
      </c>
      <c r="D404" s="240">
        <v>960</v>
      </c>
      <c r="E404" s="227"/>
      <c r="F404" s="228"/>
      <c r="G404" s="229"/>
      <c r="H404" s="281">
        <f t="shared" si="65"/>
        <v>80</v>
      </c>
      <c r="I404" s="240"/>
      <c r="J404" s="229"/>
      <c r="L404">
        <v>80</v>
      </c>
    </row>
    <row r="405" customFormat="1" hidden="1" spans="1:10">
      <c r="A405" s="280" t="s">
        <v>151</v>
      </c>
      <c r="B405" s="240"/>
      <c r="C405" s="287">
        <v>0</v>
      </c>
      <c r="D405" s="240"/>
      <c r="E405" s="227"/>
      <c r="F405" s="240"/>
      <c r="G405" s="229"/>
      <c r="H405" s="281">
        <f t="shared" si="65"/>
        <v>0</v>
      </c>
      <c r="I405" s="240"/>
      <c r="J405" s="229"/>
    </row>
    <row r="406" customFormat="1" hidden="1" spans="1:10">
      <c r="A406" s="282" t="s">
        <v>401</v>
      </c>
      <c r="B406" s="240">
        <v>5</v>
      </c>
      <c r="C406" s="287">
        <v>5</v>
      </c>
      <c r="D406" s="240"/>
      <c r="E406" s="227"/>
      <c r="F406" s="299"/>
      <c r="G406" s="229"/>
      <c r="H406" s="281">
        <f t="shared" si="65"/>
        <v>0</v>
      </c>
      <c r="I406" s="240"/>
      <c r="J406" s="229"/>
    </row>
    <row r="407" customFormat="1" hidden="1" spans="1:10">
      <c r="A407" s="275" t="s">
        <v>402</v>
      </c>
      <c r="B407" s="276">
        <v>0</v>
      </c>
      <c r="C407" s="277"/>
      <c r="D407" s="276">
        <f>SUM(D408:D415)</f>
        <v>0</v>
      </c>
      <c r="E407" s="278"/>
      <c r="F407" s="276"/>
      <c r="G407" s="279"/>
      <c r="H407" s="277"/>
      <c r="I407" s="295">
        <f>H407-C407</f>
        <v>0</v>
      </c>
      <c r="J407" s="279"/>
    </row>
    <row r="408" customFormat="1" hidden="1" spans="1:10">
      <c r="A408" s="280" t="s">
        <v>403</v>
      </c>
      <c r="B408" s="240"/>
      <c r="C408" s="281">
        <v>0</v>
      </c>
      <c r="D408" s="240"/>
      <c r="E408" s="227"/>
      <c r="F408" s="240"/>
      <c r="G408" s="229"/>
      <c r="H408" s="281">
        <f t="shared" ref="H408:H415" si="66">L408+M408+N408</f>
        <v>0</v>
      </c>
      <c r="I408" s="240">
        <v>0</v>
      </c>
      <c r="J408" s="229">
        <v>0</v>
      </c>
    </row>
    <row r="409" customFormat="1" hidden="1" spans="1:10">
      <c r="A409" s="280" t="s">
        <v>404</v>
      </c>
      <c r="B409" s="240"/>
      <c r="C409" s="281">
        <v>0</v>
      </c>
      <c r="D409" s="240"/>
      <c r="E409" s="227"/>
      <c r="F409" s="240"/>
      <c r="G409" s="229"/>
      <c r="H409" s="281">
        <f t="shared" si="66"/>
        <v>0</v>
      </c>
      <c r="I409" s="240">
        <v>0</v>
      </c>
      <c r="J409" s="229">
        <v>0</v>
      </c>
    </row>
    <row r="410" customFormat="1" hidden="1" spans="1:10">
      <c r="A410" s="283" t="s">
        <v>405</v>
      </c>
      <c r="B410" s="240"/>
      <c r="C410" s="281">
        <v>0</v>
      </c>
      <c r="D410" s="240"/>
      <c r="E410" s="227"/>
      <c r="F410" s="240"/>
      <c r="G410" s="229"/>
      <c r="H410" s="281">
        <f t="shared" si="66"/>
        <v>0</v>
      </c>
      <c r="I410" s="240">
        <v>0</v>
      </c>
      <c r="J410" s="229">
        <v>0</v>
      </c>
    </row>
    <row r="411" customFormat="1" hidden="1" spans="1:10">
      <c r="A411" s="280" t="s">
        <v>406</v>
      </c>
      <c r="B411" s="240"/>
      <c r="C411" s="281">
        <v>0</v>
      </c>
      <c r="D411" s="240"/>
      <c r="E411" s="227"/>
      <c r="F411" s="240"/>
      <c r="G411" s="229"/>
      <c r="H411" s="281">
        <f t="shared" si="66"/>
        <v>0</v>
      </c>
      <c r="I411" s="240">
        <v>0</v>
      </c>
      <c r="J411" s="229">
        <v>0</v>
      </c>
    </row>
    <row r="412" customFormat="1" hidden="1" spans="1:10">
      <c r="A412" s="280" t="s">
        <v>407</v>
      </c>
      <c r="B412" s="240"/>
      <c r="C412" s="281">
        <v>0</v>
      </c>
      <c r="D412" s="240"/>
      <c r="E412" s="227"/>
      <c r="F412" s="240"/>
      <c r="G412" s="229"/>
      <c r="H412" s="281">
        <f t="shared" si="66"/>
        <v>0</v>
      </c>
      <c r="I412" s="240">
        <v>0</v>
      </c>
      <c r="J412" s="229">
        <v>0</v>
      </c>
    </row>
    <row r="413" customFormat="1" hidden="1" spans="1:10">
      <c r="A413" s="280" t="s">
        <v>408</v>
      </c>
      <c r="B413" s="240"/>
      <c r="C413" s="281">
        <v>0</v>
      </c>
      <c r="D413" s="240"/>
      <c r="E413" s="227"/>
      <c r="F413" s="240"/>
      <c r="G413" s="229"/>
      <c r="H413" s="281">
        <f t="shared" si="66"/>
        <v>0</v>
      </c>
      <c r="I413" s="240">
        <v>0</v>
      </c>
      <c r="J413" s="229">
        <v>0</v>
      </c>
    </row>
    <row r="414" customFormat="1" hidden="1" spans="1:10">
      <c r="A414" s="282" t="s">
        <v>409</v>
      </c>
      <c r="B414" s="240"/>
      <c r="C414" s="281">
        <v>0</v>
      </c>
      <c r="D414" s="240"/>
      <c r="E414" s="227"/>
      <c r="F414" s="240"/>
      <c r="G414" s="229"/>
      <c r="H414" s="281">
        <f t="shared" si="66"/>
        <v>0</v>
      </c>
      <c r="I414" s="240">
        <v>0</v>
      </c>
      <c r="J414" s="229">
        <v>0</v>
      </c>
    </row>
    <row r="415" customFormat="1" hidden="1" spans="1:10">
      <c r="A415" s="282" t="s">
        <v>410</v>
      </c>
      <c r="B415" s="240"/>
      <c r="C415" s="281">
        <v>0</v>
      </c>
      <c r="D415" s="240"/>
      <c r="E415" s="227"/>
      <c r="F415" s="240"/>
      <c r="G415" s="229"/>
      <c r="H415" s="281">
        <f t="shared" si="66"/>
        <v>0</v>
      </c>
      <c r="I415" s="240">
        <v>0</v>
      </c>
      <c r="J415" s="229">
        <v>0</v>
      </c>
    </row>
    <row r="416" customFormat="1" hidden="1" spans="1:10">
      <c r="A416" s="290" t="s">
        <v>411</v>
      </c>
      <c r="B416" s="276"/>
      <c r="C416" s="277"/>
      <c r="D416" s="276">
        <f>SUM(D417:D421)</f>
        <v>10</v>
      </c>
      <c r="E416" s="278"/>
      <c r="F416" s="276">
        <f>D416-B416</f>
        <v>10</v>
      </c>
      <c r="G416" s="279"/>
      <c r="H416" s="277">
        <f>SUM(H417:H421)</f>
        <v>10</v>
      </c>
      <c r="I416" s="295">
        <f>H416-C416</f>
        <v>10</v>
      </c>
      <c r="J416" s="279"/>
    </row>
    <row r="417" customFormat="1" hidden="1" spans="1:10">
      <c r="A417" s="280" t="s">
        <v>403</v>
      </c>
      <c r="B417" s="240"/>
      <c r="C417" s="287">
        <v>0</v>
      </c>
      <c r="D417" s="240"/>
      <c r="E417" s="227"/>
      <c r="F417" s="228"/>
      <c r="G417" s="229"/>
      <c r="H417" s="281">
        <f t="shared" ref="H417:H421" si="67">L417+M417+N417</f>
        <v>0</v>
      </c>
      <c r="I417" s="240"/>
      <c r="J417" s="229"/>
    </row>
    <row r="418" customFormat="1" hidden="1" spans="1:14">
      <c r="A418" s="280" t="s">
        <v>412</v>
      </c>
      <c r="B418" s="240"/>
      <c r="C418" s="287">
        <v>0</v>
      </c>
      <c r="D418" s="240">
        <v>10</v>
      </c>
      <c r="E418" s="227"/>
      <c r="F418" s="228"/>
      <c r="G418" s="229"/>
      <c r="H418" s="281">
        <f t="shared" si="67"/>
        <v>10</v>
      </c>
      <c r="I418" s="240"/>
      <c r="J418" s="229"/>
      <c r="N418">
        <v>10</v>
      </c>
    </row>
    <row r="419" customFormat="1" hidden="1" spans="1:10">
      <c r="A419" s="280" t="s">
        <v>413</v>
      </c>
      <c r="B419" s="240"/>
      <c r="C419" s="287">
        <v>0</v>
      </c>
      <c r="D419" s="240"/>
      <c r="E419" s="227"/>
      <c r="F419" s="240"/>
      <c r="G419" s="229"/>
      <c r="H419" s="281">
        <f t="shared" si="67"/>
        <v>0</v>
      </c>
      <c r="I419" s="240"/>
      <c r="J419" s="229"/>
    </row>
    <row r="420" customFormat="1" hidden="1" spans="1:10">
      <c r="A420" s="282" t="s">
        <v>414</v>
      </c>
      <c r="B420" s="240"/>
      <c r="C420" s="287">
        <v>0</v>
      </c>
      <c r="D420" s="240"/>
      <c r="E420" s="227"/>
      <c r="F420" s="240"/>
      <c r="G420" s="229"/>
      <c r="H420" s="281">
        <f t="shared" si="67"/>
        <v>0</v>
      </c>
      <c r="I420" s="240"/>
      <c r="J420" s="229"/>
    </row>
    <row r="421" customFormat="1" hidden="1" spans="1:10">
      <c r="A421" s="282" t="s">
        <v>415</v>
      </c>
      <c r="B421" s="240"/>
      <c r="C421" s="287">
        <v>0</v>
      </c>
      <c r="D421" s="240"/>
      <c r="E421" s="227"/>
      <c r="F421" s="228"/>
      <c r="G421" s="229"/>
      <c r="H421" s="281">
        <f t="shared" si="67"/>
        <v>0</v>
      </c>
      <c r="I421" s="240"/>
      <c r="J421" s="229"/>
    </row>
    <row r="422" customFormat="1" hidden="1" spans="1:10">
      <c r="A422" s="290" t="s">
        <v>416</v>
      </c>
      <c r="B422" s="276">
        <v>79</v>
      </c>
      <c r="C422" s="277"/>
      <c r="D422" s="276">
        <f>SUM(D423:D427)</f>
        <v>169</v>
      </c>
      <c r="E422" s="278"/>
      <c r="F422" s="276">
        <f>D422-B422</f>
        <v>90</v>
      </c>
      <c r="G422" s="279">
        <f>(D422/B422-1)*100</f>
        <v>113.924050632911</v>
      </c>
      <c r="H422" s="277"/>
      <c r="I422" s="295">
        <f>H422-C422</f>
        <v>0</v>
      </c>
      <c r="J422" s="279"/>
    </row>
    <row r="423" customFormat="1" hidden="1" spans="1:10">
      <c r="A423" s="283" t="s">
        <v>403</v>
      </c>
      <c r="B423" s="240"/>
      <c r="C423" s="287">
        <v>0</v>
      </c>
      <c r="D423" s="240"/>
      <c r="E423" s="227"/>
      <c r="F423" s="228"/>
      <c r="G423" s="229"/>
      <c r="H423" s="281">
        <f t="shared" ref="H423:H427" si="68">L423+M423+N423</f>
        <v>0</v>
      </c>
      <c r="I423" s="240"/>
      <c r="J423" s="229"/>
    </row>
    <row r="424" customFormat="1" hidden="1" spans="1:10">
      <c r="A424" s="280" t="s">
        <v>417</v>
      </c>
      <c r="B424" s="240"/>
      <c r="C424" s="287">
        <v>0</v>
      </c>
      <c r="D424" s="240"/>
      <c r="E424" s="227"/>
      <c r="F424" s="228"/>
      <c r="G424" s="229"/>
      <c r="H424" s="281">
        <f t="shared" si="68"/>
        <v>0</v>
      </c>
      <c r="I424" s="240"/>
      <c r="J424" s="229"/>
    </row>
    <row r="425" customFormat="1" hidden="1" spans="1:10">
      <c r="A425" s="280" t="s">
        <v>418</v>
      </c>
      <c r="B425" s="240"/>
      <c r="C425" s="287">
        <v>0</v>
      </c>
      <c r="D425" s="240"/>
      <c r="E425" s="227"/>
      <c r="F425" s="228"/>
      <c r="G425" s="229"/>
      <c r="H425" s="281">
        <f t="shared" si="68"/>
        <v>0</v>
      </c>
      <c r="I425" s="240"/>
      <c r="J425" s="229"/>
    </row>
    <row r="426" customFormat="1" hidden="1" spans="1:10">
      <c r="A426" s="280" t="s">
        <v>419</v>
      </c>
      <c r="B426" s="240"/>
      <c r="C426" s="287">
        <v>0</v>
      </c>
      <c r="D426" s="240"/>
      <c r="E426" s="227"/>
      <c r="F426" s="240"/>
      <c r="G426" s="229"/>
      <c r="H426" s="281">
        <f t="shared" si="68"/>
        <v>0</v>
      </c>
      <c r="I426" s="240"/>
      <c r="J426" s="229"/>
    </row>
    <row r="427" customFormat="1" hidden="1" spans="1:10">
      <c r="A427" s="282" t="s">
        <v>420</v>
      </c>
      <c r="B427" s="240">
        <v>79</v>
      </c>
      <c r="C427" s="287">
        <v>0</v>
      </c>
      <c r="D427" s="240">
        <v>169</v>
      </c>
      <c r="E427" s="227"/>
      <c r="F427" s="228"/>
      <c r="G427" s="229"/>
      <c r="H427" s="281">
        <f t="shared" si="68"/>
        <v>0</v>
      </c>
      <c r="I427" s="240"/>
      <c r="J427" s="229"/>
    </row>
    <row r="428" customFormat="1" hidden="1" spans="1:10">
      <c r="A428" s="290" t="s">
        <v>421</v>
      </c>
      <c r="B428" s="276"/>
      <c r="C428" s="277"/>
      <c r="D428" s="276"/>
      <c r="E428" s="278" t="e">
        <f>D428/C428*100</f>
        <v>#DIV/0!</v>
      </c>
      <c r="F428" s="276">
        <f>D428-B428</f>
        <v>0</v>
      </c>
      <c r="G428" s="279" t="e">
        <f>(D428/B428-1)*100</f>
        <v>#DIV/0!</v>
      </c>
      <c r="H428" s="277"/>
      <c r="I428" s="295">
        <f>H428-C428</f>
        <v>0</v>
      </c>
      <c r="J428" s="279" t="e">
        <f>(H428/C428-1)*100</f>
        <v>#DIV/0!</v>
      </c>
    </row>
    <row r="429" customFormat="1" hidden="1" spans="1:10">
      <c r="A429" s="282" t="s">
        <v>403</v>
      </c>
      <c r="B429" s="240"/>
      <c r="C429" s="287">
        <v>0</v>
      </c>
      <c r="D429" s="240"/>
      <c r="E429" s="227"/>
      <c r="F429" s="228"/>
      <c r="G429" s="229"/>
      <c r="H429" s="281">
        <f t="shared" ref="H429:H432" si="69">L429+M429+N429</f>
        <v>0</v>
      </c>
      <c r="I429" s="240"/>
      <c r="J429" s="229"/>
    </row>
    <row r="430" customFormat="1" hidden="1" spans="1:10">
      <c r="A430" s="280" t="s">
        <v>422</v>
      </c>
      <c r="B430" s="240"/>
      <c r="C430" s="287">
        <v>0</v>
      </c>
      <c r="D430" s="240"/>
      <c r="E430" s="227"/>
      <c r="F430" s="228"/>
      <c r="G430" s="229"/>
      <c r="H430" s="281">
        <f t="shared" si="69"/>
        <v>0</v>
      </c>
      <c r="I430" s="240"/>
      <c r="J430" s="229"/>
    </row>
    <row r="431" customFormat="1" hidden="1" spans="1:10">
      <c r="A431" s="280" t="s">
        <v>423</v>
      </c>
      <c r="B431" s="240"/>
      <c r="C431" s="287">
        <v>0</v>
      </c>
      <c r="D431" s="240"/>
      <c r="E431" s="227"/>
      <c r="F431" s="240"/>
      <c r="G431" s="229"/>
      <c r="H431" s="281">
        <f t="shared" si="69"/>
        <v>0</v>
      </c>
      <c r="I431" s="240"/>
      <c r="J431" s="229"/>
    </row>
    <row r="432" customFormat="1" hidden="1" spans="1:10">
      <c r="A432" s="280" t="s">
        <v>424</v>
      </c>
      <c r="B432" s="240"/>
      <c r="C432" s="287">
        <v>0</v>
      </c>
      <c r="D432" s="240"/>
      <c r="E432" s="227"/>
      <c r="F432" s="240"/>
      <c r="G432" s="229"/>
      <c r="H432" s="281">
        <f t="shared" si="69"/>
        <v>0</v>
      </c>
      <c r="I432" s="240">
        <v>0</v>
      </c>
      <c r="J432" s="229">
        <v>0</v>
      </c>
    </row>
    <row r="433" customFormat="1" hidden="1" spans="1:10">
      <c r="A433" s="290" t="s">
        <v>425</v>
      </c>
      <c r="B433" s="276"/>
      <c r="C433" s="277"/>
      <c r="D433" s="276"/>
      <c r="E433" s="278"/>
      <c r="F433" s="276"/>
      <c r="G433" s="279"/>
      <c r="H433" s="277"/>
      <c r="I433" s="295">
        <f>H433-C433</f>
        <v>0</v>
      </c>
      <c r="J433" s="279"/>
    </row>
    <row r="434" customFormat="1" hidden="1" spans="1:10">
      <c r="A434" s="282" t="s">
        <v>426</v>
      </c>
      <c r="B434" s="240"/>
      <c r="C434" s="287">
        <v>0</v>
      </c>
      <c r="D434" s="240"/>
      <c r="E434" s="227"/>
      <c r="F434" s="228"/>
      <c r="G434" s="229"/>
      <c r="H434" s="281">
        <f t="shared" ref="H434:H437" si="70">L434+M434+N434</f>
        <v>0</v>
      </c>
      <c r="I434" s="240"/>
      <c r="J434" s="229"/>
    </row>
    <row r="435" customFormat="1" hidden="1" spans="1:10">
      <c r="A435" s="282" t="s">
        <v>427</v>
      </c>
      <c r="B435" s="240"/>
      <c r="C435" s="287">
        <v>0</v>
      </c>
      <c r="D435" s="240"/>
      <c r="E435" s="227"/>
      <c r="F435" s="228"/>
      <c r="G435" s="229"/>
      <c r="H435" s="281">
        <f t="shared" si="70"/>
        <v>0</v>
      </c>
      <c r="I435" s="240"/>
      <c r="J435" s="229"/>
    </row>
    <row r="436" customFormat="1" hidden="1" spans="1:10">
      <c r="A436" s="283" t="s">
        <v>428</v>
      </c>
      <c r="B436" s="240"/>
      <c r="C436" s="287">
        <v>0</v>
      </c>
      <c r="D436" s="240"/>
      <c r="E436" s="227"/>
      <c r="F436" s="240"/>
      <c r="G436" s="229"/>
      <c r="H436" s="281">
        <f t="shared" si="70"/>
        <v>0</v>
      </c>
      <c r="I436" s="240"/>
      <c r="J436" s="229"/>
    </row>
    <row r="437" customFormat="1" hidden="1" spans="1:10">
      <c r="A437" s="280" t="s">
        <v>429</v>
      </c>
      <c r="B437" s="240"/>
      <c r="C437" s="287">
        <v>0</v>
      </c>
      <c r="D437" s="240"/>
      <c r="E437" s="227"/>
      <c r="F437" s="228"/>
      <c r="G437" s="229"/>
      <c r="H437" s="281">
        <f t="shared" si="70"/>
        <v>0</v>
      </c>
      <c r="I437" s="240"/>
      <c r="J437" s="229"/>
    </row>
    <row r="438" customFormat="1" hidden="1" spans="1:10">
      <c r="A438" s="275" t="s">
        <v>430</v>
      </c>
      <c r="B438" s="276">
        <v>10</v>
      </c>
      <c r="C438" s="277">
        <v>9</v>
      </c>
      <c r="D438" s="276">
        <f>SUM(D439:D444)</f>
        <v>9</v>
      </c>
      <c r="E438" s="278"/>
      <c r="F438" s="276">
        <f>D438-B438</f>
        <v>-1</v>
      </c>
      <c r="G438" s="279">
        <f>(D438/B438-1)*100</f>
        <v>-10</v>
      </c>
      <c r="H438" s="277">
        <f>SUM(H439:H444)</f>
        <v>9</v>
      </c>
      <c r="I438" s="295">
        <f>H438-C438</f>
        <v>0</v>
      </c>
      <c r="J438" s="279"/>
    </row>
    <row r="439" customFormat="1" hidden="1" spans="1:10">
      <c r="A439" s="280" t="s">
        <v>403</v>
      </c>
      <c r="B439" s="240"/>
      <c r="C439" s="287">
        <v>0</v>
      </c>
      <c r="D439" s="240"/>
      <c r="E439" s="227"/>
      <c r="F439" s="240"/>
      <c r="G439" s="229"/>
      <c r="H439" s="281">
        <f t="shared" ref="H439:H444" si="71">L439+M439+N439</f>
        <v>0</v>
      </c>
      <c r="I439" s="240"/>
      <c r="J439" s="229"/>
    </row>
    <row r="440" customFormat="1" hidden="1" spans="1:12">
      <c r="A440" s="282" t="s">
        <v>431</v>
      </c>
      <c r="B440" s="240">
        <v>5</v>
      </c>
      <c r="C440" s="287">
        <v>2</v>
      </c>
      <c r="D440" s="240">
        <v>2</v>
      </c>
      <c r="E440" s="227"/>
      <c r="F440" s="228"/>
      <c r="G440" s="229"/>
      <c r="H440" s="281">
        <f t="shared" si="71"/>
        <v>3</v>
      </c>
      <c r="I440" s="240"/>
      <c r="J440" s="229"/>
      <c r="L440">
        <v>3</v>
      </c>
    </row>
    <row r="441" customFormat="1" hidden="1" spans="1:12">
      <c r="A441" s="282" t="s">
        <v>432</v>
      </c>
      <c r="B441" s="240"/>
      <c r="C441" s="287">
        <v>1</v>
      </c>
      <c r="D441" s="240">
        <v>1</v>
      </c>
      <c r="E441" s="227"/>
      <c r="F441" s="228"/>
      <c r="G441" s="229"/>
      <c r="H441" s="281">
        <f t="shared" si="71"/>
        <v>1</v>
      </c>
      <c r="I441" s="240"/>
      <c r="J441" s="229"/>
      <c r="L441">
        <v>1</v>
      </c>
    </row>
    <row r="442" customFormat="1" hidden="1" spans="1:10">
      <c r="A442" s="282" t="s">
        <v>433</v>
      </c>
      <c r="B442" s="240"/>
      <c r="C442" s="287">
        <v>0</v>
      </c>
      <c r="D442" s="240"/>
      <c r="E442" s="227"/>
      <c r="F442" s="228"/>
      <c r="G442" s="229"/>
      <c r="H442" s="281">
        <f t="shared" si="71"/>
        <v>0</v>
      </c>
      <c r="I442" s="240"/>
      <c r="J442" s="229"/>
    </row>
    <row r="443" customFormat="1" hidden="1" spans="1:10">
      <c r="A443" s="280" t="s">
        <v>434</v>
      </c>
      <c r="B443" s="240"/>
      <c r="C443" s="287">
        <v>0</v>
      </c>
      <c r="D443" s="240"/>
      <c r="E443" s="227"/>
      <c r="F443" s="228"/>
      <c r="G443" s="229"/>
      <c r="H443" s="281">
        <f t="shared" si="71"/>
        <v>0</v>
      </c>
      <c r="I443" s="240"/>
      <c r="J443" s="229"/>
    </row>
    <row r="444" customFormat="1" hidden="1" spans="1:12">
      <c r="A444" s="280" t="s">
        <v>435</v>
      </c>
      <c r="B444" s="240">
        <v>5</v>
      </c>
      <c r="C444" s="287">
        <v>6</v>
      </c>
      <c r="D444" s="240">
        <v>6</v>
      </c>
      <c r="E444" s="227"/>
      <c r="F444" s="228"/>
      <c r="G444" s="229"/>
      <c r="H444" s="281">
        <f t="shared" si="71"/>
        <v>5</v>
      </c>
      <c r="I444" s="240"/>
      <c r="J444" s="229"/>
      <c r="L444">
        <v>5</v>
      </c>
    </row>
    <row r="445" customFormat="1" hidden="1" spans="1:10">
      <c r="A445" s="275" t="s">
        <v>436</v>
      </c>
      <c r="B445" s="276"/>
      <c r="C445" s="277"/>
      <c r="D445" s="276"/>
      <c r="E445" s="278"/>
      <c r="F445" s="276"/>
      <c r="G445" s="279"/>
      <c r="H445" s="277"/>
      <c r="I445" s="295">
        <f t="shared" ref="I445:I450" si="72">H445-C445</f>
        <v>0</v>
      </c>
      <c r="J445" s="279"/>
    </row>
    <row r="446" customFormat="1" hidden="1" spans="1:10">
      <c r="A446" s="282" t="s">
        <v>437</v>
      </c>
      <c r="B446" s="240"/>
      <c r="C446" s="281">
        <v>0</v>
      </c>
      <c r="D446" s="240"/>
      <c r="E446" s="227"/>
      <c r="F446" s="240"/>
      <c r="G446" s="229"/>
      <c r="H446" s="281">
        <f t="shared" ref="H446:H448" si="73">L446+M446+N446</f>
        <v>0</v>
      </c>
      <c r="I446" s="240">
        <v>0</v>
      </c>
      <c r="J446" s="229">
        <v>0</v>
      </c>
    </row>
    <row r="447" customFormat="1" hidden="1" spans="1:10">
      <c r="A447" s="282" t="s">
        <v>438</v>
      </c>
      <c r="B447" s="240"/>
      <c r="C447" s="281">
        <v>0</v>
      </c>
      <c r="D447" s="240"/>
      <c r="E447" s="227"/>
      <c r="F447" s="240"/>
      <c r="G447" s="229"/>
      <c r="H447" s="281">
        <f t="shared" si="73"/>
        <v>0</v>
      </c>
      <c r="I447" s="240">
        <v>0</v>
      </c>
      <c r="J447" s="229">
        <v>0</v>
      </c>
    </row>
    <row r="448" customFormat="1" hidden="1" spans="1:10">
      <c r="A448" s="282" t="s">
        <v>439</v>
      </c>
      <c r="B448" s="240"/>
      <c r="C448" s="281">
        <v>0</v>
      </c>
      <c r="D448" s="240"/>
      <c r="E448" s="227"/>
      <c r="F448" s="240"/>
      <c r="G448" s="229"/>
      <c r="H448" s="281">
        <f t="shared" si="73"/>
        <v>0</v>
      </c>
      <c r="I448" s="240">
        <v>0</v>
      </c>
      <c r="J448" s="229">
        <v>0</v>
      </c>
    </row>
    <row r="449" customFormat="1" hidden="1" spans="1:10">
      <c r="A449" s="298" t="s">
        <v>440</v>
      </c>
      <c r="B449" s="295"/>
      <c r="C449" s="304"/>
      <c r="D449" s="295"/>
      <c r="E449" s="278"/>
      <c r="F449" s="276"/>
      <c r="G449" s="279"/>
      <c r="H449" s="304"/>
      <c r="I449" s="295">
        <f t="shared" si="72"/>
        <v>0</v>
      </c>
      <c r="J449" s="279"/>
    </row>
    <row r="450" customFormat="1" hidden="1" spans="1:10">
      <c r="A450" s="275" t="s">
        <v>441</v>
      </c>
      <c r="B450" s="276">
        <v>181</v>
      </c>
      <c r="C450" s="277">
        <v>200</v>
      </c>
      <c r="D450" s="276">
        <f>SUM(D451:D454)</f>
        <v>1117</v>
      </c>
      <c r="E450" s="278">
        <f>D450/C450*100</f>
        <v>558.5</v>
      </c>
      <c r="F450" s="276">
        <f>D450-B450</f>
        <v>936</v>
      </c>
      <c r="G450" s="279">
        <f>(D450/B450-1)*100</f>
        <v>517.127071823204</v>
      </c>
      <c r="H450" s="277">
        <f>SUM(H451:H454)</f>
        <v>2410</v>
      </c>
      <c r="I450" s="295">
        <f t="shared" si="72"/>
        <v>2210</v>
      </c>
      <c r="J450" s="279">
        <f>(H450/C450-1)*100</f>
        <v>1105</v>
      </c>
    </row>
    <row r="451" customFormat="1" hidden="1" spans="1:10">
      <c r="A451" s="280" t="s">
        <v>442</v>
      </c>
      <c r="B451" s="284"/>
      <c r="C451" s="287">
        <v>0</v>
      </c>
      <c r="D451" s="284"/>
      <c r="E451" s="227"/>
      <c r="F451" s="228"/>
      <c r="G451" s="229"/>
      <c r="H451" s="281">
        <f t="shared" ref="H451:H454" si="74">L451+M451+N451</f>
        <v>0</v>
      </c>
      <c r="I451" s="240"/>
      <c r="J451" s="229"/>
    </row>
    <row r="452" customFormat="1" hidden="1" spans="1:10">
      <c r="A452" s="282" t="s">
        <v>443</v>
      </c>
      <c r="B452" s="240"/>
      <c r="C452" s="287">
        <v>0</v>
      </c>
      <c r="D452" s="240"/>
      <c r="E452" s="227"/>
      <c r="F452" s="228"/>
      <c r="G452" s="229"/>
      <c r="H452" s="281">
        <f t="shared" si="74"/>
        <v>0</v>
      </c>
      <c r="I452" s="240"/>
      <c r="J452" s="229"/>
    </row>
    <row r="453" customFormat="1" hidden="1" spans="1:10">
      <c r="A453" s="282" t="s">
        <v>444</v>
      </c>
      <c r="B453" s="240"/>
      <c r="C453" s="287">
        <v>0</v>
      </c>
      <c r="D453" s="240"/>
      <c r="E453" s="227"/>
      <c r="F453" s="228"/>
      <c r="G453" s="229"/>
      <c r="H453" s="281">
        <f t="shared" si="74"/>
        <v>0</v>
      </c>
      <c r="I453" s="240"/>
      <c r="J453" s="229"/>
    </row>
    <row r="454" customFormat="1" hidden="1" spans="1:14">
      <c r="A454" s="282" t="s">
        <v>445</v>
      </c>
      <c r="B454" s="240">
        <v>181</v>
      </c>
      <c r="C454" s="287">
        <v>200</v>
      </c>
      <c r="D454" s="240">
        <v>1117</v>
      </c>
      <c r="E454" s="227"/>
      <c r="F454" s="228"/>
      <c r="G454" s="229"/>
      <c r="H454" s="281">
        <f t="shared" si="74"/>
        <v>2410</v>
      </c>
      <c r="I454" s="240"/>
      <c r="J454" s="229"/>
      <c r="L454">
        <f>600+1200</f>
        <v>1800</v>
      </c>
      <c r="N454">
        <v>610</v>
      </c>
    </row>
    <row r="455" s="208" customFormat="1" spans="1:10">
      <c r="A455" s="270" t="s">
        <v>446</v>
      </c>
      <c r="B455" s="271">
        <v>4000</v>
      </c>
      <c r="C455" s="272">
        <v>2277</v>
      </c>
      <c r="D455" s="271">
        <f>D456+D472+D480+D491+D500+D508</f>
        <v>1862</v>
      </c>
      <c r="E455" s="273">
        <f>D455/C455*100</f>
        <v>81.77426438296</v>
      </c>
      <c r="F455" s="271">
        <f>D455-B455</f>
        <v>-2138</v>
      </c>
      <c r="G455" s="274">
        <f>(D455/B455-1)*100</f>
        <v>-53.45</v>
      </c>
      <c r="H455" s="272">
        <f>H456+H472+H480+H491+H500+H508</f>
        <v>2827</v>
      </c>
      <c r="I455" s="294">
        <f>H455-C455</f>
        <v>550</v>
      </c>
      <c r="J455" s="274">
        <f>(H455/C455-1)*100</f>
        <v>24.1545893719807</v>
      </c>
    </row>
    <row r="456" customFormat="1" hidden="1" spans="1:10">
      <c r="A456" s="298" t="s">
        <v>447</v>
      </c>
      <c r="B456" s="276">
        <v>2583</v>
      </c>
      <c r="C456" s="277">
        <v>1331</v>
      </c>
      <c r="D456" s="276">
        <f>SUM(D457:D471)</f>
        <v>1127</v>
      </c>
      <c r="E456" s="278">
        <f>D456/C456*100</f>
        <v>84.6731780616078</v>
      </c>
      <c r="F456" s="276">
        <f>D456-B456</f>
        <v>-1456</v>
      </c>
      <c r="G456" s="279">
        <f>(D456/B456-1)*100</f>
        <v>-56.3685636856369</v>
      </c>
      <c r="H456" s="277">
        <f>SUM(H457:H471)</f>
        <v>1304</v>
      </c>
      <c r="I456" s="295">
        <f>H456-C456</f>
        <v>-27</v>
      </c>
      <c r="J456" s="279">
        <f>(H456/C456-1)*100</f>
        <v>-2.02854996243426</v>
      </c>
    </row>
    <row r="457" customFormat="1" hidden="1" spans="1:12">
      <c r="A457" s="167" t="s">
        <v>149</v>
      </c>
      <c r="B457" s="240">
        <v>941</v>
      </c>
      <c r="C457" s="287">
        <v>356</v>
      </c>
      <c r="D457" s="240">
        <v>483</v>
      </c>
      <c r="E457" s="227"/>
      <c r="F457" s="228"/>
      <c r="G457" s="229"/>
      <c r="H457" s="281">
        <f t="shared" ref="H457:H471" si="75">L457+M457+N457</f>
        <v>334</v>
      </c>
      <c r="I457" s="240"/>
      <c r="J457" s="229"/>
      <c r="L457">
        <v>334</v>
      </c>
    </row>
    <row r="458" customFormat="1" hidden="1" spans="1:12">
      <c r="A458" s="167" t="s">
        <v>150</v>
      </c>
      <c r="B458" s="240">
        <v>748</v>
      </c>
      <c r="C458" s="287">
        <v>99</v>
      </c>
      <c r="D458" s="240">
        <v>141</v>
      </c>
      <c r="E458" s="227"/>
      <c r="F458" s="228"/>
      <c r="G458" s="229"/>
      <c r="H458" s="281">
        <f t="shared" si="75"/>
        <v>108</v>
      </c>
      <c r="I458" s="240"/>
      <c r="J458" s="229"/>
      <c r="L458">
        <v>108</v>
      </c>
    </row>
    <row r="459" customFormat="1" hidden="1" spans="1:10">
      <c r="A459" s="167" t="s">
        <v>151</v>
      </c>
      <c r="B459" s="240">
        <v>99</v>
      </c>
      <c r="C459" s="287">
        <v>0</v>
      </c>
      <c r="D459" s="240">
        <v>0</v>
      </c>
      <c r="E459" s="227"/>
      <c r="F459" s="240"/>
      <c r="G459" s="229"/>
      <c r="H459" s="281">
        <f t="shared" si="75"/>
        <v>0</v>
      </c>
      <c r="I459" s="240"/>
      <c r="J459" s="229"/>
    </row>
    <row r="460" customFormat="1" hidden="1" spans="1:12">
      <c r="A460" s="167" t="s">
        <v>448</v>
      </c>
      <c r="B460" s="240"/>
      <c r="C460" s="287">
        <v>108</v>
      </c>
      <c r="D460" s="240">
        <v>100</v>
      </c>
      <c r="E460" s="227"/>
      <c r="F460" s="228"/>
      <c r="G460" s="229"/>
      <c r="H460" s="281">
        <f t="shared" si="75"/>
        <v>104</v>
      </c>
      <c r="I460" s="240"/>
      <c r="J460" s="229"/>
      <c r="L460">
        <v>104</v>
      </c>
    </row>
    <row r="461" customFormat="1" hidden="1" spans="1:10">
      <c r="A461" s="167" t="s">
        <v>449</v>
      </c>
      <c r="B461" s="240"/>
      <c r="C461" s="287">
        <v>0</v>
      </c>
      <c r="D461" s="240">
        <v>10</v>
      </c>
      <c r="E461" s="227"/>
      <c r="F461" s="240"/>
      <c r="G461" s="229"/>
      <c r="H461" s="281">
        <f t="shared" si="75"/>
        <v>0</v>
      </c>
      <c r="I461" s="240"/>
      <c r="J461" s="229"/>
    </row>
    <row r="462" customFormat="1" hidden="1" spans="1:10">
      <c r="A462" s="167" t="s">
        <v>450</v>
      </c>
      <c r="B462" s="240">
        <v>8</v>
      </c>
      <c r="C462" s="287">
        <v>0</v>
      </c>
      <c r="D462" s="240">
        <v>0</v>
      </c>
      <c r="E462" s="227"/>
      <c r="F462" s="240"/>
      <c r="G462" s="229"/>
      <c r="H462" s="281">
        <f t="shared" si="75"/>
        <v>0</v>
      </c>
      <c r="I462" s="240"/>
      <c r="J462" s="229"/>
    </row>
    <row r="463" customFormat="1" hidden="1" spans="1:10">
      <c r="A463" s="167" t="s">
        <v>451</v>
      </c>
      <c r="B463" s="240"/>
      <c r="C463" s="287">
        <v>0</v>
      </c>
      <c r="D463" s="240">
        <v>0</v>
      </c>
      <c r="E463" s="227"/>
      <c r="F463" s="228"/>
      <c r="G463" s="229"/>
      <c r="H463" s="281">
        <f t="shared" si="75"/>
        <v>0</v>
      </c>
      <c r="I463" s="240"/>
      <c r="J463" s="229"/>
    </row>
    <row r="464" customFormat="1" hidden="1" spans="1:10">
      <c r="A464" s="167" t="s">
        <v>452</v>
      </c>
      <c r="B464" s="240">
        <v>9</v>
      </c>
      <c r="C464" s="287">
        <v>0</v>
      </c>
      <c r="D464" s="240">
        <v>0</v>
      </c>
      <c r="E464" s="227"/>
      <c r="F464" s="228"/>
      <c r="G464" s="229"/>
      <c r="H464" s="281">
        <f t="shared" si="75"/>
        <v>0</v>
      </c>
      <c r="I464" s="240"/>
      <c r="J464" s="229"/>
    </row>
    <row r="465" customFormat="1" hidden="1" spans="1:13">
      <c r="A465" s="167" t="s">
        <v>453</v>
      </c>
      <c r="B465" s="240">
        <v>292</v>
      </c>
      <c r="C465" s="287">
        <v>268</v>
      </c>
      <c r="D465" s="240">
        <v>242</v>
      </c>
      <c r="E465" s="227"/>
      <c r="F465" s="228"/>
      <c r="G465" s="229"/>
      <c r="H465" s="281">
        <f t="shared" si="75"/>
        <v>324</v>
      </c>
      <c r="I465" s="240"/>
      <c r="J465" s="229"/>
      <c r="L465">
        <v>247</v>
      </c>
      <c r="M465">
        <v>77</v>
      </c>
    </row>
    <row r="466" customFormat="1" hidden="1" spans="1:10">
      <c r="A466" s="167" t="s">
        <v>454</v>
      </c>
      <c r="B466" s="240"/>
      <c r="C466" s="287">
        <v>0</v>
      </c>
      <c r="D466" s="240">
        <v>0</v>
      </c>
      <c r="E466" s="227"/>
      <c r="F466" s="240"/>
      <c r="G466" s="229"/>
      <c r="H466" s="281">
        <f t="shared" si="75"/>
        <v>0</v>
      </c>
      <c r="I466" s="240"/>
      <c r="J466" s="229"/>
    </row>
    <row r="467" customFormat="1" hidden="1" spans="1:10">
      <c r="A467" s="167" t="s">
        <v>455</v>
      </c>
      <c r="B467" s="240"/>
      <c r="C467" s="287">
        <v>0</v>
      </c>
      <c r="D467" s="240">
        <v>0</v>
      </c>
      <c r="E467" s="227"/>
      <c r="F467" s="228"/>
      <c r="G467" s="229"/>
      <c r="H467" s="281">
        <f t="shared" si="75"/>
        <v>0</v>
      </c>
      <c r="I467" s="240"/>
      <c r="J467" s="229"/>
    </row>
    <row r="468" customFormat="1" hidden="1" spans="1:10">
      <c r="A468" s="167" t="s">
        <v>456</v>
      </c>
      <c r="B468" s="240"/>
      <c r="C468" s="287">
        <v>0</v>
      </c>
      <c r="D468" s="240">
        <v>0</v>
      </c>
      <c r="E468" s="227"/>
      <c r="F468" s="228"/>
      <c r="G468" s="229"/>
      <c r="H468" s="281">
        <f t="shared" si="75"/>
        <v>0</v>
      </c>
      <c r="I468" s="240"/>
      <c r="J468" s="229"/>
    </row>
    <row r="469" customFormat="1" hidden="1" spans="1:10">
      <c r="A469" s="167" t="s">
        <v>457</v>
      </c>
      <c r="B469" s="240">
        <v>23</v>
      </c>
      <c r="C469" s="287">
        <v>0</v>
      </c>
      <c r="D469" s="240">
        <v>13</v>
      </c>
      <c r="E469" s="227"/>
      <c r="F469" s="228"/>
      <c r="G469" s="229"/>
      <c r="H469" s="281">
        <f t="shared" si="75"/>
        <v>0</v>
      </c>
      <c r="I469" s="240"/>
      <c r="J469" s="229"/>
    </row>
    <row r="470" customFormat="1" hidden="1" spans="1:10">
      <c r="A470" s="167" t="s">
        <v>458</v>
      </c>
      <c r="B470" s="240">
        <v>9</v>
      </c>
      <c r="C470" s="287">
        <v>0</v>
      </c>
      <c r="D470" s="240">
        <v>0</v>
      </c>
      <c r="E470" s="227"/>
      <c r="F470" s="228"/>
      <c r="G470" s="229"/>
      <c r="H470" s="281">
        <f t="shared" si="75"/>
        <v>0</v>
      </c>
      <c r="I470" s="240"/>
      <c r="J470" s="229"/>
    </row>
    <row r="471" customFormat="1" hidden="1" spans="1:14">
      <c r="A471" s="167" t="s">
        <v>459</v>
      </c>
      <c r="B471" s="240">
        <v>454</v>
      </c>
      <c r="C471" s="287">
        <v>500</v>
      </c>
      <c r="D471" s="240">
        <v>138</v>
      </c>
      <c r="E471" s="227"/>
      <c r="F471" s="228"/>
      <c r="G471" s="229"/>
      <c r="H471" s="281">
        <f t="shared" si="75"/>
        <v>434</v>
      </c>
      <c r="I471" s="240"/>
      <c r="J471" s="229"/>
      <c r="M471">
        <v>30</v>
      </c>
      <c r="N471">
        <v>404</v>
      </c>
    </row>
    <row r="472" customFormat="1" hidden="1" spans="1:10">
      <c r="A472" s="298" t="s">
        <v>460</v>
      </c>
      <c r="B472" s="276">
        <v>69</v>
      </c>
      <c r="C472" s="277">
        <v>91</v>
      </c>
      <c r="D472" s="276">
        <f>SUM(D473:D479)</f>
        <v>63</v>
      </c>
      <c r="E472" s="278">
        <f>D472/C472*100</f>
        <v>69.2307692307692</v>
      </c>
      <c r="F472" s="276">
        <f>D472-B472</f>
        <v>-6</v>
      </c>
      <c r="G472" s="279">
        <f>(D472/B472-1)*100</f>
        <v>-8.69565217391305</v>
      </c>
      <c r="H472" s="277">
        <f>SUM(H473:H479)</f>
        <v>74</v>
      </c>
      <c r="I472" s="295">
        <f>H472-C472</f>
        <v>-17</v>
      </c>
      <c r="J472" s="279">
        <f>(H472/C472-1)*100</f>
        <v>-18.6813186813187</v>
      </c>
    </row>
    <row r="473" customFormat="1" hidden="1" spans="1:10">
      <c r="A473" s="167" t="s">
        <v>149</v>
      </c>
      <c r="B473" s="240"/>
      <c r="C473" s="287">
        <v>0</v>
      </c>
      <c r="D473" s="240"/>
      <c r="E473" s="227"/>
      <c r="F473" s="240"/>
      <c r="G473" s="229"/>
      <c r="H473" s="281">
        <f t="shared" ref="H473:H479" si="76">L473+M473+N473</f>
        <v>0</v>
      </c>
      <c r="I473" s="240"/>
      <c r="J473" s="229"/>
    </row>
    <row r="474" customFormat="1" hidden="1" spans="1:10">
      <c r="A474" s="167" t="s">
        <v>150</v>
      </c>
      <c r="B474" s="240"/>
      <c r="C474" s="287">
        <v>29</v>
      </c>
      <c r="D474" s="240"/>
      <c r="E474" s="227"/>
      <c r="F474" s="240"/>
      <c r="G474" s="229"/>
      <c r="H474" s="281">
        <f t="shared" si="76"/>
        <v>0</v>
      </c>
      <c r="I474" s="240"/>
      <c r="J474" s="229"/>
    </row>
    <row r="475" customFormat="1" hidden="1" spans="1:10">
      <c r="A475" s="167" t="s">
        <v>151</v>
      </c>
      <c r="B475" s="240"/>
      <c r="C475" s="287">
        <v>0</v>
      </c>
      <c r="D475" s="240"/>
      <c r="E475" s="227"/>
      <c r="F475" s="240"/>
      <c r="G475" s="229"/>
      <c r="H475" s="281">
        <f t="shared" si="76"/>
        <v>0</v>
      </c>
      <c r="I475" s="240"/>
      <c r="J475" s="229"/>
    </row>
    <row r="476" customFormat="1" hidden="1" spans="1:10">
      <c r="A476" s="283" t="s">
        <v>461</v>
      </c>
      <c r="B476" s="240">
        <v>1</v>
      </c>
      <c r="C476" s="287">
        <v>0</v>
      </c>
      <c r="D476" s="240"/>
      <c r="E476" s="227"/>
      <c r="F476" s="228"/>
      <c r="G476" s="229"/>
      <c r="H476" s="281">
        <f t="shared" si="76"/>
        <v>0</v>
      </c>
      <c r="I476" s="240"/>
      <c r="J476" s="229"/>
    </row>
    <row r="477" customFormat="1" hidden="1" spans="1:10">
      <c r="A477" s="283" t="s">
        <v>462</v>
      </c>
      <c r="B477" s="240">
        <v>1</v>
      </c>
      <c r="C477" s="287">
        <v>0</v>
      </c>
      <c r="D477" s="240"/>
      <c r="E477" s="227"/>
      <c r="F477" s="228"/>
      <c r="G477" s="229"/>
      <c r="H477" s="281">
        <f t="shared" si="76"/>
        <v>0</v>
      </c>
      <c r="I477" s="240"/>
      <c r="J477" s="229"/>
    </row>
    <row r="478" customFormat="1" hidden="1" spans="1:10">
      <c r="A478" s="283" t="s">
        <v>463</v>
      </c>
      <c r="B478" s="240"/>
      <c r="C478" s="287">
        <v>0</v>
      </c>
      <c r="D478" s="240"/>
      <c r="E478" s="227"/>
      <c r="F478" s="228"/>
      <c r="G478" s="229"/>
      <c r="H478" s="281">
        <f t="shared" si="76"/>
        <v>0</v>
      </c>
      <c r="I478" s="240"/>
      <c r="J478" s="229"/>
    </row>
    <row r="479" customFormat="1" hidden="1" spans="1:12">
      <c r="A479" s="283" t="s">
        <v>464</v>
      </c>
      <c r="B479" s="240">
        <v>67</v>
      </c>
      <c r="C479" s="287">
        <v>62</v>
      </c>
      <c r="D479" s="240">
        <v>63</v>
      </c>
      <c r="E479" s="227"/>
      <c r="F479" s="228"/>
      <c r="G479" s="229"/>
      <c r="H479" s="281">
        <f t="shared" si="76"/>
        <v>74</v>
      </c>
      <c r="I479" s="240"/>
      <c r="J479" s="229"/>
      <c r="L479">
        <v>74</v>
      </c>
    </row>
    <row r="480" customFormat="1" hidden="1" spans="1:10">
      <c r="A480" s="298" t="s">
        <v>465</v>
      </c>
      <c r="B480" s="276">
        <v>592</v>
      </c>
      <c r="C480" s="277">
        <v>314</v>
      </c>
      <c r="D480" s="276">
        <f>SUM(D481:D490)</f>
        <v>260</v>
      </c>
      <c r="E480" s="278">
        <f>D480/C480*100</f>
        <v>82.8025477707006</v>
      </c>
      <c r="F480" s="276">
        <f>D480-B480</f>
        <v>-332</v>
      </c>
      <c r="G480" s="279">
        <f>(D480/B480-1)*100</f>
        <v>-56.0810810810811</v>
      </c>
      <c r="H480" s="277">
        <f>SUM(H481:H490)</f>
        <v>1047</v>
      </c>
      <c r="I480" s="295">
        <f>H480-C480</f>
        <v>733</v>
      </c>
      <c r="J480" s="279">
        <f>(H480/C480-1)*100</f>
        <v>233.43949044586</v>
      </c>
    </row>
    <row r="481" customFormat="1" hidden="1" spans="1:10">
      <c r="A481" s="167" t="s">
        <v>149</v>
      </c>
      <c r="B481" s="240"/>
      <c r="C481" s="287">
        <v>0</v>
      </c>
      <c r="D481" s="240"/>
      <c r="E481" s="227"/>
      <c r="F481" s="228"/>
      <c r="G481" s="229"/>
      <c r="H481" s="281">
        <f t="shared" ref="H481:H490" si="77">L481+M481+N481</f>
        <v>0</v>
      </c>
      <c r="I481" s="240"/>
      <c r="J481" s="229"/>
    </row>
    <row r="482" customFormat="1" hidden="1" spans="1:10">
      <c r="A482" s="167" t="s">
        <v>150</v>
      </c>
      <c r="B482" s="284"/>
      <c r="C482" s="287">
        <v>0</v>
      </c>
      <c r="D482" s="284"/>
      <c r="E482" s="227"/>
      <c r="F482" s="228"/>
      <c r="G482" s="229"/>
      <c r="H482" s="281">
        <f t="shared" si="77"/>
        <v>0</v>
      </c>
      <c r="I482" s="240"/>
      <c r="J482" s="229"/>
    </row>
    <row r="483" customFormat="1" hidden="1" spans="1:10">
      <c r="A483" s="167" t="s">
        <v>151</v>
      </c>
      <c r="B483" s="240"/>
      <c r="C483" s="287">
        <v>0</v>
      </c>
      <c r="D483" s="240"/>
      <c r="E483" s="227"/>
      <c r="F483" s="240"/>
      <c r="G483" s="229"/>
      <c r="H483" s="281">
        <f t="shared" si="77"/>
        <v>0</v>
      </c>
      <c r="I483" s="240"/>
      <c r="J483" s="229"/>
    </row>
    <row r="484" customFormat="1" hidden="1" spans="1:12">
      <c r="A484" s="283" t="s">
        <v>466</v>
      </c>
      <c r="B484" s="240">
        <v>8</v>
      </c>
      <c r="C484" s="287">
        <v>67</v>
      </c>
      <c r="D484" s="240">
        <v>60</v>
      </c>
      <c r="E484" s="227"/>
      <c r="F484" s="240"/>
      <c r="G484" s="229"/>
      <c r="H484" s="281">
        <f t="shared" si="77"/>
        <v>79</v>
      </c>
      <c r="I484" s="240"/>
      <c r="J484" s="229"/>
      <c r="L484">
        <v>79</v>
      </c>
    </row>
    <row r="485" customFormat="1" hidden="1" spans="1:14">
      <c r="A485" s="283" t="s">
        <v>467</v>
      </c>
      <c r="B485" s="240">
        <v>474</v>
      </c>
      <c r="C485" s="287">
        <v>0</v>
      </c>
      <c r="D485" s="240"/>
      <c r="E485" s="227"/>
      <c r="F485" s="228"/>
      <c r="G485" s="229"/>
      <c r="H485" s="281">
        <f t="shared" si="77"/>
        <v>349</v>
      </c>
      <c r="I485" s="240"/>
      <c r="J485" s="229"/>
      <c r="N485">
        <v>349</v>
      </c>
    </row>
    <row r="486" customFormat="1" hidden="1" spans="1:10">
      <c r="A486" s="283" t="s">
        <v>468</v>
      </c>
      <c r="B486" s="240"/>
      <c r="C486" s="287">
        <v>0</v>
      </c>
      <c r="D486" s="240"/>
      <c r="E486" s="227"/>
      <c r="F486" s="240"/>
      <c r="G486" s="229"/>
      <c r="H486" s="281">
        <f t="shared" si="77"/>
        <v>0</v>
      </c>
      <c r="I486" s="240"/>
      <c r="J486" s="229"/>
    </row>
    <row r="487" customFormat="1" hidden="1" spans="1:14">
      <c r="A487" s="283" t="s">
        <v>469</v>
      </c>
      <c r="B487" s="240">
        <v>1</v>
      </c>
      <c r="C487" s="287">
        <v>144</v>
      </c>
      <c r="D487" s="240">
        <v>104</v>
      </c>
      <c r="E487" s="227"/>
      <c r="F487" s="228"/>
      <c r="G487" s="229"/>
      <c r="H487" s="281">
        <f t="shared" si="77"/>
        <v>459</v>
      </c>
      <c r="I487" s="240"/>
      <c r="J487" s="229"/>
      <c r="M487">
        <v>240</v>
      </c>
      <c r="N487">
        <v>219</v>
      </c>
    </row>
    <row r="488" customFormat="1" hidden="1" spans="1:12">
      <c r="A488" s="283" t="s">
        <v>470</v>
      </c>
      <c r="B488" s="240">
        <v>103</v>
      </c>
      <c r="C488" s="287">
        <v>97</v>
      </c>
      <c r="D488" s="240">
        <v>82</v>
      </c>
      <c r="E488" s="227"/>
      <c r="F488" s="228"/>
      <c r="G488" s="229"/>
      <c r="H488" s="281">
        <f t="shared" si="77"/>
        <v>85</v>
      </c>
      <c r="I488" s="240"/>
      <c r="J488" s="229"/>
      <c r="L488">
        <v>85</v>
      </c>
    </row>
    <row r="489" customFormat="1" hidden="1" spans="1:10">
      <c r="A489" s="283" t="s">
        <v>471</v>
      </c>
      <c r="B489" s="240"/>
      <c r="C489" s="287">
        <v>0</v>
      </c>
      <c r="D489" s="240"/>
      <c r="E489" s="227"/>
      <c r="F489" s="228"/>
      <c r="G489" s="229"/>
      <c r="H489" s="281">
        <f t="shared" si="77"/>
        <v>0</v>
      </c>
      <c r="I489" s="240"/>
      <c r="J489" s="229"/>
    </row>
    <row r="490" customFormat="1" hidden="1" spans="1:14">
      <c r="A490" s="283" t="s">
        <v>472</v>
      </c>
      <c r="B490" s="240">
        <v>6</v>
      </c>
      <c r="C490" s="287">
        <v>6</v>
      </c>
      <c r="D490" s="240">
        <v>14</v>
      </c>
      <c r="E490" s="227"/>
      <c r="F490" s="228"/>
      <c r="G490" s="229"/>
      <c r="H490" s="281">
        <f t="shared" si="77"/>
        <v>75</v>
      </c>
      <c r="I490" s="240"/>
      <c r="J490" s="229"/>
      <c r="L490">
        <v>6</v>
      </c>
      <c r="N490">
        <v>69</v>
      </c>
    </row>
    <row r="491" customFormat="1" hidden="1" spans="1:10">
      <c r="A491" s="298" t="s">
        <v>473</v>
      </c>
      <c r="B491" s="276"/>
      <c r="C491" s="277"/>
      <c r="D491" s="276"/>
      <c r="E491" s="278"/>
      <c r="F491" s="276">
        <f>D491-B491</f>
        <v>0</v>
      </c>
      <c r="G491" s="279"/>
      <c r="H491" s="277"/>
      <c r="I491" s="295">
        <f>H491-C491</f>
        <v>0</v>
      </c>
      <c r="J491" s="279"/>
    </row>
    <row r="492" customFormat="1" hidden="1" spans="1:10">
      <c r="A492" s="283" t="s">
        <v>149</v>
      </c>
      <c r="B492" s="283"/>
      <c r="C492" s="286">
        <v>0</v>
      </c>
      <c r="D492" s="283"/>
      <c r="E492" s="227"/>
      <c r="F492" s="228"/>
      <c r="G492" s="229"/>
      <c r="H492" s="281">
        <f t="shared" ref="H492:H499" si="78">L492+M492+N492</f>
        <v>0</v>
      </c>
      <c r="I492" s="240"/>
      <c r="J492" s="229"/>
    </row>
    <row r="493" customFormat="1" hidden="1" spans="1:10">
      <c r="A493" s="283" t="s">
        <v>150</v>
      </c>
      <c r="B493" s="283"/>
      <c r="C493" s="287">
        <v>0</v>
      </c>
      <c r="D493" s="283"/>
      <c r="E493" s="227"/>
      <c r="F493" s="228"/>
      <c r="G493" s="229"/>
      <c r="H493" s="281">
        <f t="shared" si="78"/>
        <v>0</v>
      </c>
      <c r="I493" s="240"/>
      <c r="J493" s="229"/>
    </row>
    <row r="494" customFormat="1" hidden="1" spans="1:10">
      <c r="A494" s="283" t="s">
        <v>151</v>
      </c>
      <c r="B494" s="240"/>
      <c r="C494" s="287">
        <v>0</v>
      </c>
      <c r="D494" s="240"/>
      <c r="E494" s="227"/>
      <c r="F494" s="228"/>
      <c r="G494" s="229"/>
      <c r="H494" s="281">
        <f t="shared" si="78"/>
        <v>0</v>
      </c>
      <c r="I494" s="240"/>
      <c r="J494" s="229"/>
    </row>
    <row r="495" customFormat="1" hidden="1" spans="1:10">
      <c r="A495" s="283" t="s">
        <v>474</v>
      </c>
      <c r="B495" s="240"/>
      <c r="C495" s="287">
        <v>0</v>
      </c>
      <c r="D495" s="240"/>
      <c r="E495" s="227"/>
      <c r="F495" s="228"/>
      <c r="G495" s="229"/>
      <c r="H495" s="281">
        <f t="shared" si="78"/>
        <v>0</v>
      </c>
      <c r="I495" s="240"/>
      <c r="J495" s="229"/>
    </row>
    <row r="496" customFormat="1" hidden="1" spans="1:10">
      <c r="A496" s="283" t="s">
        <v>475</v>
      </c>
      <c r="B496" s="240"/>
      <c r="C496" s="287">
        <v>0</v>
      </c>
      <c r="D496" s="240"/>
      <c r="E496" s="227"/>
      <c r="F496" s="228"/>
      <c r="G496" s="229"/>
      <c r="H496" s="281">
        <f t="shared" si="78"/>
        <v>0</v>
      </c>
      <c r="I496" s="240"/>
      <c r="J496" s="229"/>
    </row>
    <row r="497" customFormat="1" hidden="1" spans="1:10">
      <c r="A497" s="283" t="s">
        <v>476</v>
      </c>
      <c r="B497" s="283"/>
      <c r="C497" s="287">
        <v>0</v>
      </c>
      <c r="D497" s="283"/>
      <c r="E497" s="227"/>
      <c r="F497" s="228"/>
      <c r="G497" s="229"/>
      <c r="H497" s="281">
        <f t="shared" si="78"/>
        <v>0</v>
      </c>
      <c r="I497" s="240"/>
      <c r="J497" s="229"/>
    </row>
    <row r="498" customFormat="1" hidden="1" spans="1:10">
      <c r="A498" s="283" t="s">
        <v>477</v>
      </c>
      <c r="B498" s="240"/>
      <c r="C498" s="287">
        <v>0</v>
      </c>
      <c r="D498" s="240"/>
      <c r="E498" s="227"/>
      <c r="F498" s="228"/>
      <c r="G498" s="229"/>
      <c r="H498" s="281">
        <f t="shared" si="78"/>
        <v>0</v>
      </c>
      <c r="I498" s="240"/>
      <c r="J498" s="229"/>
    </row>
    <row r="499" customFormat="1" hidden="1" spans="1:10">
      <c r="A499" s="283" t="s">
        <v>478</v>
      </c>
      <c r="B499" s="283"/>
      <c r="C499" s="287">
        <v>0</v>
      </c>
      <c r="D499" s="283"/>
      <c r="E499" s="227"/>
      <c r="F499" s="228"/>
      <c r="G499" s="229"/>
      <c r="H499" s="281">
        <f t="shared" si="78"/>
        <v>0</v>
      </c>
      <c r="I499" s="240"/>
      <c r="J499" s="229"/>
    </row>
    <row r="500" customFormat="1" hidden="1" spans="1:10">
      <c r="A500" s="298" t="s">
        <v>479</v>
      </c>
      <c r="B500" s="276">
        <v>535</v>
      </c>
      <c r="C500" s="277">
        <v>541</v>
      </c>
      <c r="D500" s="276">
        <f>SUM(D501:D507)</f>
        <v>330</v>
      </c>
      <c r="E500" s="278">
        <f>D500/C500*100</f>
        <v>60.9981515711645</v>
      </c>
      <c r="F500" s="276">
        <f>D500-B500</f>
        <v>-205</v>
      </c>
      <c r="G500" s="279">
        <f>(D500/B500-1)*100</f>
        <v>-38.3177570093458</v>
      </c>
      <c r="H500" s="277">
        <f>SUM(H501:H507)</f>
        <v>365</v>
      </c>
      <c r="I500" s="295">
        <f>H500-C500</f>
        <v>-176</v>
      </c>
      <c r="J500" s="279">
        <f>(H500/C500-1)*100</f>
        <v>-32.5323475046211</v>
      </c>
    </row>
    <row r="501" customFormat="1" hidden="1" spans="1:10">
      <c r="A501" s="283" t="s">
        <v>149</v>
      </c>
      <c r="B501" s="228"/>
      <c r="C501" s="306">
        <v>0</v>
      </c>
      <c r="D501" s="228"/>
      <c r="E501" s="227"/>
      <c r="F501" s="228"/>
      <c r="G501" s="229"/>
      <c r="H501" s="281">
        <f t="shared" ref="H501:H507" si="79">L501+M501+N501</f>
        <v>0</v>
      </c>
      <c r="I501" s="240"/>
      <c r="J501" s="229"/>
    </row>
    <row r="502" customFormat="1" hidden="1" spans="1:10">
      <c r="A502" s="283" t="s">
        <v>150</v>
      </c>
      <c r="B502" s="283"/>
      <c r="C502" s="287">
        <v>33</v>
      </c>
      <c r="D502" s="283">
        <v>12</v>
      </c>
      <c r="E502" s="227"/>
      <c r="F502" s="228"/>
      <c r="G502" s="229"/>
      <c r="H502" s="281">
        <f t="shared" si="79"/>
        <v>0</v>
      </c>
      <c r="I502" s="240"/>
      <c r="J502" s="229"/>
    </row>
    <row r="503" customFormat="1" hidden="1" spans="1:10">
      <c r="A503" s="283" t="s">
        <v>151</v>
      </c>
      <c r="B503" s="283"/>
      <c r="C503" s="287">
        <v>0</v>
      </c>
      <c r="D503" s="283"/>
      <c r="E503" s="227"/>
      <c r="F503" s="228"/>
      <c r="G503" s="229"/>
      <c r="H503" s="281">
        <f t="shared" si="79"/>
        <v>0</v>
      </c>
      <c r="I503" s="240"/>
      <c r="J503" s="229"/>
    </row>
    <row r="504" customFormat="1" hidden="1" spans="1:10">
      <c r="A504" s="283" t="s">
        <v>480</v>
      </c>
      <c r="B504" s="240"/>
      <c r="C504" s="287">
        <v>0</v>
      </c>
      <c r="D504" s="240"/>
      <c r="E504" s="227"/>
      <c r="F504" s="228"/>
      <c r="G504" s="229"/>
      <c r="H504" s="281">
        <f t="shared" si="79"/>
        <v>0</v>
      </c>
      <c r="I504" s="240"/>
      <c r="J504" s="229"/>
    </row>
    <row r="505" customFormat="1" hidden="1" spans="1:10">
      <c r="A505" s="283" t="s">
        <v>481</v>
      </c>
      <c r="B505" s="240"/>
      <c r="C505" s="287">
        <v>0</v>
      </c>
      <c r="D505" s="240"/>
      <c r="E505" s="227"/>
      <c r="F505" s="228"/>
      <c r="G505" s="229"/>
      <c r="H505" s="281">
        <f t="shared" si="79"/>
        <v>0</v>
      </c>
      <c r="I505" s="240"/>
      <c r="J505" s="229"/>
    </row>
    <row r="506" customFormat="1" hidden="1" spans="1:12">
      <c r="A506" s="283" t="s">
        <v>482</v>
      </c>
      <c r="B506" s="240">
        <v>516</v>
      </c>
      <c r="C506" s="287">
        <v>508</v>
      </c>
      <c r="D506" s="240">
        <v>318</v>
      </c>
      <c r="E506" s="227"/>
      <c r="F506" s="228"/>
      <c r="G506" s="229"/>
      <c r="H506" s="281">
        <f t="shared" si="79"/>
        <v>363</v>
      </c>
      <c r="I506" s="240"/>
      <c r="J506" s="229"/>
      <c r="L506">
        <v>363</v>
      </c>
    </row>
    <row r="507" customFormat="1" hidden="1" spans="1:14">
      <c r="A507" s="283" t="s">
        <v>483</v>
      </c>
      <c r="B507" s="283">
        <v>19</v>
      </c>
      <c r="C507" s="287">
        <v>0</v>
      </c>
      <c r="D507" s="283"/>
      <c r="E507" s="227"/>
      <c r="F507" s="228"/>
      <c r="G507" s="229"/>
      <c r="H507" s="281">
        <f t="shared" si="79"/>
        <v>2</v>
      </c>
      <c r="I507" s="240"/>
      <c r="J507" s="229"/>
      <c r="N507">
        <v>2</v>
      </c>
    </row>
    <row r="508" customFormat="1" hidden="1" spans="1:10">
      <c r="A508" s="298" t="s">
        <v>484</v>
      </c>
      <c r="B508" s="276">
        <v>221</v>
      </c>
      <c r="C508" s="277"/>
      <c r="D508" s="276">
        <f>SUM(D509:D511)</f>
        <v>82</v>
      </c>
      <c r="E508" s="278">
        <v>103.717185087139</v>
      </c>
      <c r="F508" s="276">
        <f t="shared" ref="F508:F513" si="80">D508-B508</f>
        <v>-139</v>
      </c>
      <c r="G508" s="279">
        <f t="shared" ref="G508:G513" si="81">(D508/B508-1)*100</f>
        <v>-62.89592760181</v>
      </c>
      <c r="H508" s="277">
        <f>SUM(H509:H511)</f>
        <v>37</v>
      </c>
      <c r="I508" s="295">
        <f t="shared" ref="I508:I513" si="82">H508-C508</f>
        <v>37</v>
      </c>
      <c r="J508" s="279" t="e">
        <f t="shared" ref="J508:J513" si="83">(H508/C508-1)*100</f>
        <v>#DIV/0!</v>
      </c>
    </row>
    <row r="509" customFormat="1" hidden="1" spans="1:10">
      <c r="A509" s="167" t="s">
        <v>485</v>
      </c>
      <c r="B509" s="240"/>
      <c r="C509" s="287">
        <v>0</v>
      </c>
      <c r="D509" s="240"/>
      <c r="E509" s="227"/>
      <c r="F509" s="228"/>
      <c r="G509" s="229"/>
      <c r="H509" s="281">
        <f t="shared" ref="H509:H511" si="84">L509+M509+N509</f>
        <v>0</v>
      </c>
      <c r="I509" s="240"/>
      <c r="J509" s="229"/>
    </row>
    <row r="510" customFormat="1" hidden="1" spans="1:10">
      <c r="A510" s="167" t="s">
        <v>486</v>
      </c>
      <c r="B510" s="240"/>
      <c r="C510" s="287">
        <v>0</v>
      </c>
      <c r="D510" s="240"/>
      <c r="E510" s="227"/>
      <c r="F510" s="228"/>
      <c r="G510" s="229"/>
      <c r="H510" s="281">
        <f t="shared" si="84"/>
        <v>0</v>
      </c>
      <c r="I510" s="240"/>
      <c r="J510" s="229"/>
    </row>
    <row r="511" customFormat="1" hidden="1" spans="1:14">
      <c r="A511" s="167" t="s">
        <v>487</v>
      </c>
      <c r="B511" s="240">
        <v>221</v>
      </c>
      <c r="C511" s="287">
        <v>0</v>
      </c>
      <c r="D511" s="240">
        <v>82</v>
      </c>
      <c r="E511" s="227"/>
      <c r="F511" s="228"/>
      <c r="G511" s="229"/>
      <c r="H511" s="281">
        <f t="shared" si="84"/>
        <v>37</v>
      </c>
      <c r="I511" s="240"/>
      <c r="J511" s="229"/>
      <c r="N511">
        <v>37</v>
      </c>
    </row>
    <row r="512" s="208" customFormat="1" spans="1:10">
      <c r="A512" s="270" t="s">
        <v>488</v>
      </c>
      <c r="B512" s="271">
        <v>58226</v>
      </c>
      <c r="C512" s="272">
        <v>55898</v>
      </c>
      <c r="D512" s="271">
        <f>D513+D528+D536+D538+D547+D551+D561+D571+D578+D586+D595+D600+D603+D606+D609+D612+D615+D619+D624+D632+D635</f>
        <v>45761</v>
      </c>
      <c r="E512" s="273">
        <f>D512/C512*100</f>
        <v>81.8651830119146</v>
      </c>
      <c r="F512" s="271">
        <f t="shared" si="80"/>
        <v>-12465</v>
      </c>
      <c r="G512" s="274">
        <f t="shared" si="81"/>
        <v>-21.4079620787964</v>
      </c>
      <c r="H512" s="272">
        <f>H513+H528+H536+H538+H547+H551+H561+H571+H578+H586+H595+H600+H603+H606+H609+H612+H615+H619+H624+H632+H635</f>
        <v>58419</v>
      </c>
      <c r="I512" s="294">
        <f t="shared" si="82"/>
        <v>2521</v>
      </c>
      <c r="J512" s="274">
        <f t="shared" si="83"/>
        <v>4.51000035779456</v>
      </c>
    </row>
    <row r="513" customFormat="1" hidden="1" spans="1:10">
      <c r="A513" s="298" t="s">
        <v>489</v>
      </c>
      <c r="B513" s="276">
        <v>1754</v>
      </c>
      <c r="C513" s="277">
        <v>1796</v>
      </c>
      <c r="D513" s="276">
        <f>SUM(D514:D527)</f>
        <v>2240</v>
      </c>
      <c r="E513" s="278">
        <f>D513/C513*100</f>
        <v>124.721603563474</v>
      </c>
      <c r="F513" s="276">
        <f t="shared" si="80"/>
        <v>486</v>
      </c>
      <c r="G513" s="279">
        <f t="shared" si="81"/>
        <v>27.7080957810718</v>
      </c>
      <c r="H513" s="277">
        <f>SUM(H514:H527)</f>
        <v>3891</v>
      </c>
      <c r="I513" s="295">
        <f t="shared" si="82"/>
        <v>2095</v>
      </c>
      <c r="J513" s="279">
        <f t="shared" si="83"/>
        <v>116.648106904232</v>
      </c>
    </row>
    <row r="514" customFormat="1" hidden="1" spans="1:12">
      <c r="A514" s="167" t="s">
        <v>149</v>
      </c>
      <c r="B514" s="240">
        <v>180</v>
      </c>
      <c r="C514" s="287">
        <v>171</v>
      </c>
      <c r="D514" s="240">
        <v>201</v>
      </c>
      <c r="E514" s="227"/>
      <c r="F514" s="228"/>
      <c r="G514" s="229"/>
      <c r="H514" s="281">
        <f t="shared" ref="H514:H527" si="85">L514+M514+N514</f>
        <v>177</v>
      </c>
      <c r="I514" s="240"/>
      <c r="J514" s="229"/>
      <c r="L514">
        <v>177</v>
      </c>
    </row>
    <row r="515" customFormat="1" hidden="1" spans="1:12">
      <c r="A515" s="167" t="s">
        <v>150</v>
      </c>
      <c r="B515" s="240">
        <v>164</v>
      </c>
      <c r="C515" s="287">
        <v>215</v>
      </c>
      <c r="D515" s="240">
        <v>84</v>
      </c>
      <c r="E515" s="227"/>
      <c r="F515" s="228"/>
      <c r="G515" s="229"/>
      <c r="H515" s="281">
        <f t="shared" si="85"/>
        <v>1388</v>
      </c>
      <c r="I515" s="240"/>
      <c r="J515" s="229"/>
      <c r="L515">
        <v>1388</v>
      </c>
    </row>
    <row r="516" customFormat="1" hidden="1" spans="1:10">
      <c r="A516" s="167" t="s">
        <v>151</v>
      </c>
      <c r="B516" s="240"/>
      <c r="C516" s="287">
        <v>0</v>
      </c>
      <c r="D516" s="240"/>
      <c r="E516" s="227"/>
      <c r="F516" s="228"/>
      <c r="G516" s="229"/>
      <c r="H516" s="281">
        <f t="shared" si="85"/>
        <v>0</v>
      </c>
      <c r="I516" s="240"/>
      <c r="J516" s="229"/>
    </row>
    <row r="517" customFormat="1" hidden="1" spans="1:10">
      <c r="A517" s="167" t="s">
        <v>490</v>
      </c>
      <c r="B517" s="240"/>
      <c r="C517" s="287">
        <v>0</v>
      </c>
      <c r="D517" s="240"/>
      <c r="E517" s="227"/>
      <c r="F517" s="228"/>
      <c r="G517" s="229"/>
      <c r="H517" s="281">
        <f t="shared" si="85"/>
        <v>0</v>
      </c>
      <c r="I517" s="240"/>
      <c r="J517" s="229"/>
    </row>
    <row r="518" customFormat="1" hidden="1" spans="1:12">
      <c r="A518" s="167" t="s">
        <v>491</v>
      </c>
      <c r="B518" s="240">
        <v>45</v>
      </c>
      <c r="C518" s="287">
        <v>40</v>
      </c>
      <c r="D518" s="240">
        <v>25</v>
      </c>
      <c r="E518" s="227"/>
      <c r="F518" s="228"/>
      <c r="G518" s="229"/>
      <c r="H518" s="281">
        <f t="shared" si="85"/>
        <v>17</v>
      </c>
      <c r="I518" s="240"/>
      <c r="J518" s="229"/>
      <c r="L518">
        <v>17</v>
      </c>
    </row>
    <row r="519" customFormat="1" hidden="1" spans="1:10">
      <c r="A519" s="167" t="s">
        <v>492</v>
      </c>
      <c r="B519" s="240"/>
      <c r="C519" s="287">
        <v>0</v>
      </c>
      <c r="D519" s="240"/>
      <c r="E519" s="227"/>
      <c r="F519" s="228"/>
      <c r="G519" s="229"/>
      <c r="H519" s="281">
        <f t="shared" si="85"/>
        <v>0</v>
      </c>
      <c r="I519" s="240"/>
      <c r="J519" s="229"/>
    </row>
    <row r="520" customFormat="1" hidden="1" spans="1:10">
      <c r="A520" s="167" t="s">
        <v>493</v>
      </c>
      <c r="B520" s="240">
        <v>493</v>
      </c>
      <c r="C520" s="287">
        <v>478</v>
      </c>
      <c r="D520" s="240"/>
      <c r="E520" s="227"/>
      <c r="F520" s="228"/>
      <c r="G520" s="229"/>
      <c r="H520" s="281">
        <f t="shared" si="85"/>
        <v>0</v>
      </c>
      <c r="I520" s="240"/>
      <c r="J520" s="229"/>
    </row>
    <row r="521" customFormat="1" hidden="1" spans="1:10">
      <c r="A521" s="167" t="s">
        <v>190</v>
      </c>
      <c r="B521" s="240"/>
      <c r="C521" s="287">
        <v>0</v>
      </c>
      <c r="D521" s="240"/>
      <c r="E521" s="227"/>
      <c r="F521" s="228"/>
      <c r="G521" s="229"/>
      <c r="H521" s="281">
        <f t="shared" si="85"/>
        <v>0</v>
      </c>
      <c r="I521" s="240"/>
      <c r="J521" s="229"/>
    </row>
    <row r="522" customFormat="1" hidden="1" spans="1:12">
      <c r="A522" s="167" t="s">
        <v>494</v>
      </c>
      <c r="B522" s="240">
        <v>649</v>
      </c>
      <c r="C522" s="287">
        <v>643</v>
      </c>
      <c r="D522" s="240">
        <v>547</v>
      </c>
      <c r="E522" s="227"/>
      <c r="F522" s="228"/>
      <c r="G522" s="229"/>
      <c r="H522" s="281">
        <f t="shared" si="85"/>
        <v>605</v>
      </c>
      <c r="I522" s="240"/>
      <c r="J522" s="229"/>
      <c r="L522">
        <v>605</v>
      </c>
    </row>
    <row r="523" customFormat="1" hidden="1" spans="1:10">
      <c r="A523" s="167" t="s">
        <v>495</v>
      </c>
      <c r="B523" s="240"/>
      <c r="C523" s="287">
        <v>0</v>
      </c>
      <c r="D523" s="240"/>
      <c r="E523" s="227"/>
      <c r="F523" s="228"/>
      <c r="G523" s="229"/>
      <c r="H523" s="281">
        <f t="shared" si="85"/>
        <v>0</v>
      </c>
      <c r="I523" s="240"/>
      <c r="J523" s="229"/>
    </row>
    <row r="524" customFormat="1" hidden="1" spans="1:12">
      <c r="A524" s="167" t="s">
        <v>496</v>
      </c>
      <c r="B524" s="240">
        <v>65</v>
      </c>
      <c r="C524" s="287">
        <v>55</v>
      </c>
      <c r="D524" s="240">
        <v>49</v>
      </c>
      <c r="E524" s="227"/>
      <c r="F524" s="228"/>
      <c r="G524" s="229"/>
      <c r="H524" s="281">
        <f t="shared" si="85"/>
        <v>44</v>
      </c>
      <c r="I524" s="240"/>
      <c r="J524" s="229"/>
      <c r="L524">
        <v>44</v>
      </c>
    </row>
    <row r="525" customFormat="1" hidden="1" spans="1:12">
      <c r="A525" s="167" t="s">
        <v>497</v>
      </c>
      <c r="B525" s="240">
        <v>30</v>
      </c>
      <c r="C525" s="287">
        <v>47</v>
      </c>
      <c r="D525" s="240">
        <v>27</v>
      </c>
      <c r="E525" s="227"/>
      <c r="F525" s="228"/>
      <c r="G525" s="229"/>
      <c r="H525" s="281">
        <f t="shared" si="85"/>
        <v>42</v>
      </c>
      <c r="I525" s="240"/>
      <c r="J525" s="229"/>
      <c r="L525">
        <v>42</v>
      </c>
    </row>
    <row r="526" customFormat="1" hidden="1" spans="1:12">
      <c r="A526" s="167" t="s">
        <v>158</v>
      </c>
      <c r="B526" s="240"/>
      <c r="C526" s="287"/>
      <c r="D526" s="240">
        <v>1257</v>
      </c>
      <c r="E526" s="227"/>
      <c r="F526" s="228"/>
      <c r="G526" s="229"/>
      <c r="H526" s="281">
        <f t="shared" si="85"/>
        <v>1457</v>
      </c>
      <c r="I526" s="240"/>
      <c r="J526" s="229"/>
      <c r="L526">
        <v>1457</v>
      </c>
    </row>
    <row r="527" customFormat="1" hidden="1" spans="1:14">
      <c r="A527" s="167" t="s">
        <v>498</v>
      </c>
      <c r="B527" s="240">
        <v>128</v>
      </c>
      <c r="C527" s="287">
        <v>147</v>
      </c>
      <c r="D527" s="240">
        <v>50</v>
      </c>
      <c r="E527" s="227"/>
      <c r="F527" s="228"/>
      <c r="G527" s="229"/>
      <c r="H527" s="281">
        <f t="shared" si="85"/>
        <v>161</v>
      </c>
      <c r="I527" s="240"/>
      <c r="J527" s="229"/>
      <c r="L527">
        <v>23</v>
      </c>
      <c r="M527">
        <v>59</v>
      </c>
      <c r="N527">
        <v>79</v>
      </c>
    </row>
    <row r="528" customFormat="1" hidden="1" spans="1:10">
      <c r="A528" s="298" t="s">
        <v>499</v>
      </c>
      <c r="B528" s="276">
        <v>477</v>
      </c>
      <c r="C528" s="277">
        <v>2605</v>
      </c>
      <c r="D528" s="276">
        <f>SUM(D529:D535)</f>
        <v>471</v>
      </c>
      <c r="E528" s="278">
        <f>D528/C528*100</f>
        <v>18.0806142034549</v>
      </c>
      <c r="F528" s="276">
        <f>D528-B528</f>
        <v>-6</v>
      </c>
      <c r="G528" s="279">
        <f>(D528/B528-1)*100</f>
        <v>-1.25786163522013</v>
      </c>
      <c r="H528" s="277">
        <f>SUM(H529:H535)</f>
        <v>603</v>
      </c>
      <c r="I528" s="295">
        <f>H528-C528</f>
        <v>-2002</v>
      </c>
      <c r="J528" s="279">
        <f>(H528/C528-1)*100</f>
        <v>-76.852207293666</v>
      </c>
    </row>
    <row r="529" customFormat="1" hidden="1" spans="1:12">
      <c r="A529" s="167" t="s">
        <v>149</v>
      </c>
      <c r="B529" s="240">
        <v>126</v>
      </c>
      <c r="C529" s="287">
        <v>130</v>
      </c>
      <c r="D529" s="240">
        <v>113</v>
      </c>
      <c r="E529" s="227"/>
      <c r="F529" s="228"/>
      <c r="G529" s="229"/>
      <c r="H529" s="281">
        <f t="shared" ref="H529:H535" si="86">L529+M529+N529</f>
        <v>128</v>
      </c>
      <c r="I529" s="240"/>
      <c r="J529" s="229"/>
      <c r="L529">
        <v>128</v>
      </c>
    </row>
    <row r="530" customFormat="1" hidden="1" spans="1:12">
      <c r="A530" s="167" t="s">
        <v>150</v>
      </c>
      <c r="B530" s="240">
        <v>46</v>
      </c>
      <c r="C530" s="287">
        <v>9</v>
      </c>
      <c r="D530" s="240">
        <v>6</v>
      </c>
      <c r="E530" s="227"/>
      <c r="F530" s="228"/>
      <c r="G530" s="229"/>
      <c r="H530" s="281">
        <f t="shared" si="86"/>
        <v>1</v>
      </c>
      <c r="I530" s="240"/>
      <c r="J530" s="229"/>
      <c r="L530">
        <v>1</v>
      </c>
    </row>
    <row r="531" customFormat="1" hidden="1" spans="1:10">
      <c r="A531" s="167" t="s">
        <v>151</v>
      </c>
      <c r="B531" s="240"/>
      <c r="C531" s="287">
        <v>0</v>
      </c>
      <c r="D531" s="240">
        <v>0</v>
      </c>
      <c r="E531" s="227"/>
      <c r="F531" s="228"/>
      <c r="G531" s="229"/>
      <c r="H531" s="281">
        <f t="shared" si="86"/>
        <v>0</v>
      </c>
      <c r="I531" s="240"/>
      <c r="J531" s="229"/>
    </row>
    <row r="532" customFormat="1" hidden="1" spans="1:10">
      <c r="A532" s="167" t="s">
        <v>500</v>
      </c>
      <c r="B532" s="240"/>
      <c r="C532" s="287">
        <v>0</v>
      </c>
      <c r="D532" s="240">
        <v>0</v>
      </c>
      <c r="E532" s="227"/>
      <c r="F532" s="228"/>
      <c r="G532" s="229"/>
      <c r="H532" s="281">
        <f t="shared" si="86"/>
        <v>0</v>
      </c>
      <c r="I532" s="240"/>
      <c r="J532" s="229"/>
    </row>
    <row r="533" customFormat="1" hidden="1" spans="1:12">
      <c r="A533" s="167" t="s">
        <v>501</v>
      </c>
      <c r="B533" s="240">
        <v>14</v>
      </c>
      <c r="C533" s="287">
        <v>23</v>
      </c>
      <c r="D533" s="240">
        <v>19</v>
      </c>
      <c r="E533" s="227"/>
      <c r="F533" s="228"/>
      <c r="G533" s="229"/>
      <c r="H533" s="281">
        <f t="shared" si="86"/>
        <v>45</v>
      </c>
      <c r="I533" s="240"/>
      <c r="J533" s="229"/>
      <c r="L533">
        <v>45</v>
      </c>
    </row>
    <row r="534" customFormat="1" hidden="1" spans="1:14">
      <c r="A534" s="167" t="s">
        <v>502</v>
      </c>
      <c r="B534" s="240">
        <v>64</v>
      </c>
      <c r="C534" s="287">
        <v>275</v>
      </c>
      <c r="D534" s="240">
        <v>0</v>
      </c>
      <c r="E534" s="227"/>
      <c r="F534" s="228"/>
      <c r="G534" s="229"/>
      <c r="H534" s="281">
        <f t="shared" si="86"/>
        <v>191</v>
      </c>
      <c r="I534" s="240"/>
      <c r="J534" s="229"/>
      <c r="L534">
        <v>9</v>
      </c>
      <c r="N534">
        <v>182</v>
      </c>
    </row>
    <row r="535" customFormat="1" hidden="1" spans="1:14">
      <c r="A535" s="167" t="s">
        <v>503</v>
      </c>
      <c r="B535" s="240">
        <v>227</v>
      </c>
      <c r="C535" s="287">
        <v>2168</v>
      </c>
      <c r="D535" s="240">
        <v>333</v>
      </c>
      <c r="E535" s="227"/>
      <c r="F535" s="228"/>
      <c r="G535" s="229"/>
      <c r="H535" s="281">
        <f t="shared" si="86"/>
        <v>238</v>
      </c>
      <c r="I535" s="240"/>
      <c r="J535" s="229"/>
      <c r="L535">
        <v>207</v>
      </c>
      <c r="N535">
        <v>31</v>
      </c>
    </row>
    <row r="536" customFormat="1" hidden="1" spans="1:10">
      <c r="A536" s="298" t="s">
        <v>504</v>
      </c>
      <c r="B536" s="276"/>
      <c r="C536" s="277"/>
      <c r="D536" s="276"/>
      <c r="E536" s="278"/>
      <c r="F536" s="276"/>
      <c r="G536" s="279"/>
      <c r="H536" s="277"/>
      <c r="I536" s="295"/>
      <c r="J536" s="279"/>
    </row>
    <row r="537" customFormat="1" hidden="1" spans="1:10">
      <c r="A537" s="167" t="s">
        <v>505</v>
      </c>
      <c r="B537" s="240"/>
      <c r="C537" s="287">
        <v>0</v>
      </c>
      <c r="D537" s="240"/>
      <c r="E537" s="227"/>
      <c r="F537" s="228"/>
      <c r="G537" s="229"/>
      <c r="H537" s="281">
        <f t="shared" ref="H537:H544" si="87">L537+M537+N537</f>
        <v>0</v>
      </c>
      <c r="I537" s="240"/>
      <c r="J537" s="229"/>
    </row>
    <row r="538" customFormat="1" hidden="1" spans="1:10">
      <c r="A538" s="298" t="s">
        <v>506</v>
      </c>
      <c r="B538" s="276">
        <v>31806</v>
      </c>
      <c r="C538" s="277">
        <v>27639</v>
      </c>
      <c r="D538" s="276">
        <f>SUM(D539:D546)</f>
        <v>17501</v>
      </c>
      <c r="E538" s="278">
        <f>D538/C538*100</f>
        <v>63.3199464524766</v>
      </c>
      <c r="F538" s="276">
        <f>D538-B538</f>
        <v>-14305</v>
      </c>
      <c r="G538" s="279">
        <f>(D538/B538-1)*100</f>
        <v>-44.9757907313086</v>
      </c>
      <c r="H538" s="277">
        <f>SUM(H539:H546)</f>
        <v>31642</v>
      </c>
      <c r="I538" s="295">
        <f>H538-C538</f>
        <v>4003</v>
      </c>
      <c r="J538" s="279">
        <f>(H538/C538-1)*100</f>
        <v>14.4831578566518</v>
      </c>
    </row>
    <row r="539" customFormat="1" hidden="1" spans="1:12">
      <c r="A539" s="167" t="s">
        <v>507</v>
      </c>
      <c r="B539" s="240">
        <v>1651</v>
      </c>
      <c r="C539" s="287">
        <v>1609</v>
      </c>
      <c r="D539" s="240">
        <v>1477</v>
      </c>
      <c r="E539" s="227"/>
      <c r="F539" s="228"/>
      <c r="G539" s="229"/>
      <c r="H539" s="281">
        <f t="shared" si="87"/>
        <v>1710</v>
      </c>
      <c r="I539" s="240"/>
      <c r="J539" s="229"/>
      <c r="L539">
        <v>1710</v>
      </c>
    </row>
    <row r="540" customFormat="1" hidden="1" spans="1:12">
      <c r="A540" s="167" t="s">
        <v>508</v>
      </c>
      <c r="B540" s="240">
        <v>3434</v>
      </c>
      <c r="C540" s="287">
        <v>2992</v>
      </c>
      <c r="D540" s="240">
        <v>1136</v>
      </c>
      <c r="E540" s="227"/>
      <c r="F540" s="228"/>
      <c r="G540" s="229"/>
      <c r="H540" s="281">
        <f t="shared" si="87"/>
        <v>3132</v>
      </c>
      <c r="I540" s="240"/>
      <c r="J540" s="229"/>
      <c r="L540">
        <v>3132</v>
      </c>
    </row>
    <row r="541" customFormat="1" hidden="1" spans="1:10">
      <c r="A541" s="167" t="s">
        <v>509</v>
      </c>
      <c r="B541" s="240"/>
      <c r="C541" s="287">
        <v>0</v>
      </c>
      <c r="D541" s="240">
        <v>0</v>
      </c>
      <c r="E541" s="227"/>
      <c r="F541" s="228"/>
      <c r="G541" s="229"/>
      <c r="H541" s="281">
        <f t="shared" si="87"/>
        <v>0</v>
      </c>
      <c r="I541" s="240"/>
      <c r="J541" s="229"/>
    </row>
    <row r="542" customFormat="1" hidden="1" spans="1:12">
      <c r="A542" s="167" t="s">
        <v>510</v>
      </c>
      <c r="B542" s="240">
        <v>10941</v>
      </c>
      <c r="C542" s="287">
        <v>13574</v>
      </c>
      <c r="D542" s="240">
        <v>5358</v>
      </c>
      <c r="E542" s="227"/>
      <c r="F542" s="228"/>
      <c r="G542" s="229"/>
      <c r="H542" s="281">
        <f t="shared" si="87"/>
        <v>10852</v>
      </c>
      <c r="I542" s="240"/>
      <c r="J542" s="229"/>
      <c r="L542">
        <v>10852</v>
      </c>
    </row>
    <row r="543" customFormat="1" hidden="1" spans="1:12">
      <c r="A543" s="167" t="s">
        <v>511</v>
      </c>
      <c r="B543" s="240">
        <v>6242</v>
      </c>
      <c r="C543" s="287">
        <v>5210</v>
      </c>
      <c r="D543" s="240">
        <v>2610</v>
      </c>
      <c r="E543" s="227"/>
      <c r="F543" s="228"/>
      <c r="G543" s="229"/>
      <c r="H543" s="281">
        <f t="shared" si="87"/>
        <v>6034</v>
      </c>
      <c r="I543" s="240"/>
      <c r="J543" s="229"/>
      <c r="L543">
        <v>6034</v>
      </c>
    </row>
    <row r="544" customFormat="1" hidden="1" spans="1:14">
      <c r="A544" s="167" t="s">
        <v>512</v>
      </c>
      <c r="B544" s="240">
        <v>9454</v>
      </c>
      <c r="C544" s="287">
        <v>4225</v>
      </c>
      <c r="D544" s="240">
        <v>6888</v>
      </c>
      <c r="E544" s="227"/>
      <c r="F544" s="228"/>
      <c r="G544" s="229"/>
      <c r="H544" s="281">
        <f t="shared" si="87"/>
        <v>6852</v>
      </c>
      <c r="I544" s="240"/>
      <c r="J544" s="229"/>
      <c r="L544">
        <v>4046</v>
      </c>
      <c r="M544">
        <v>2473</v>
      </c>
      <c r="N544">
        <v>333</v>
      </c>
    </row>
    <row r="545" customFormat="1" hidden="1" spans="1:10">
      <c r="A545" s="167" t="s">
        <v>513</v>
      </c>
      <c r="B545" s="240"/>
      <c r="C545" s="287"/>
      <c r="D545" s="240">
        <v>2</v>
      </c>
      <c r="E545" s="227"/>
      <c r="F545" s="228"/>
      <c r="G545" s="229"/>
      <c r="H545" s="281"/>
      <c r="I545" s="240"/>
      <c r="J545" s="229"/>
    </row>
    <row r="546" customFormat="1" hidden="1" spans="1:13">
      <c r="A546" s="167" t="s">
        <v>514</v>
      </c>
      <c r="B546" s="240">
        <v>84</v>
      </c>
      <c r="C546" s="287">
        <v>29</v>
      </c>
      <c r="D546" s="240">
        <v>30</v>
      </c>
      <c r="E546" s="227"/>
      <c r="F546" s="228"/>
      <c r="G546" s="229"/>
      <c r="H546" s="281">
        <f t="shared" ref="H546:H550" si="88">L546+M546+N546</f>
        <v>3062</v>
      </c>
      <c r="I546" s="240"/>
      <c r="J546" s="229"/>
      <c r="M546">
        <v>3062</v>
      </c>
    </row>
    <row r="547" customFormat="1" hidden="1" spans="1:10">
      <c r="A547" s="298" t="s">
        <v>515</v>
      </c>
      <c r="B547" s="276"/>
      <c r="C547" s="277">
        <v>55</v>
      </c>
      <c r="D547" s="276">
        <f>SUM(D548:D550)</f>
        <v>55</v>
      </c>
      <c r="E547" s="278"/>
      <c r="F547" s="276"/>
      <c r="G547" s="279"/>
      <c r="H547" s="277">
        <f>SUM(H548:H550)</f>
        <v>0</v>
      </c>
      <c r="I547" s="295">
        <f>H547-C547</f>
        <v>-55</v>
      </c>
      <c r="J547" s="279"/>
    </row>
    <row r="548" customFormat="1" hidden="1" spans="1:10">
      <c r="A548" s="167" t="s">
        <v>516</v>
      </c>
      <c r="B548" s="240"/>
      <c r="C548" s="281">
        <v>0</v>
      </c>
      <c r="D548" s="240"/>
      <c r="E548" s="227"/>
      <c r="F548" s="228"/>
      <c r="G548" s="229"/>
      <c r="H548" s="281">
        <f t="shared" si="88"/>
        <v>0</v>
      </c>
      <c r="I548" s="240"/>
      <c r="J548" s="229"/>
    </row>
    <row r="549" customFormat="1" hidden="1" spans="1:10">
      <c r="A549" s="167" t="s">
        <v>517</v>
      </c>
      <c r="B549" s="240"/>
      <c r="C549" s="281">
        <v>0</v>
      </c>
      <c r="D549" s="240"/>
      <c r="E549" s="227"/>
      <c r="F549" s="240"/>
      <c r="G549" s="229"/>
      <c r="H549" s="281">
        <f t="shared" si="88"/>
        <v>0</v>
      </c>
      <c r="I549" s="240"/>
      <c r="J549" s="229"/>
    </row>
    <row r="550" customFormat="1" hidden="1" spans="1:10">
      <c r="A550" s="167" t="s">
        <v>518</v>
      </c>
      <c r="B550" s="240"/>
      <c r="C550" s="281">
        <v>55</v>
      </c>
      <c r="D550" s="240">
        <v>55</v>
      </c>
      <c r="E550" s="227"/>
      <c r="F550" s="240"/>
      <c r="G550" s="229"/>
      <c r="H550" s="281">
        <f t="shared" si="88"/>
        <v>0</v>
      </c>
      <c r="I550" s="240"/>
      <c r="J550" s="229"/>
    </row>
    <row r="551" customFormat="1" hidden="1" spans="1:10">
      <c r="A551" s="298" t="s">
        <v>519</v>
      </c>
      <c r="B551" s="276">
        <v>2436</v>
      </c>
      <c r="C551" s="277">
        <v>3498</v>
      </c>
      <c r="D551" s="276">
        <f>SUM(D552:D560)</f>
        <v>2268</v>
      </c>
      <c r="E551" s="278">
        <f>D551/C551*100</f>
        <v>64.8370497427101</v>
      </c>
      <c r="F551" s="276">
        <f>D551-B551</f>
        <v>-168</v>
      </c>
      <c r="G551" s="279">
        <f>(D551/B551-1)*100</f>
        <v>-6.89655172413793</v>
      </c>
      <c r="H551" s="277">
        <f>SUM(H552:H560)</f>
        <v>61</v>
      </c>
      <c r="I551" s="295">
        <f>H551-C551</f>
        <v>-3437</v>
      </c>
      <c r="J551" s="279">
        <f>(H551/C551-1)*100</f>
        <v>-98.2561463693539</v>
      </c>
    </row>
    <row r="552" customFormat="1" hidden="1" spans="1:10">
      <c r="A552" s="167" t="s">
        <v>520</v>
      </c>
      <c r="B552" s="240"/>
      <c r="C552" s="281">
        <v>0</v>
      </c>
      <c r="D552" s="240"/>
      <c r="E552" s="227"/>
      <c r="F552" s="228"/>
      <c r="G552" s="229"/>
      <c r="H552" s="281">
        <f t="shared" ref="H552:H560" si="89">L552+M552+N552</f>
        <v>0</v>
      </c>
      <c r="I552" s="240">
        <v>0</v>
      </c>
      <c r="J552" s="229">
        <v>0</v>
      </c>
    </row>
    <row r="553" customFormat="1" hidden="1" spans="1:10">
      <c r="A553" s="167" t="s">
        <v>521</v>
      </c>
      <c r="B553" s="240">
        <v>235</v>
      </c>
      <c r="C553" s="281">
        <v>0</v>
      </c>
      <c r="D553" s="240">
        <v>123</v>
      </c>
      <c r="E553" s="227"/>
      <c r="F553" s="228"/>
      <c r="G553" s="229"/>
      <c r="H553" s="281">
        <f t="shared" si="89"/>
        <v>0</v>
      </c>
      <c r="I553" s="240">
        <v>0</v>
      </c>
      <c r="J553" s="229">
        <v>0</v>
      </c>
    </row>
    <row r="554" customFormat="1" hidden="1" spans="1:10">
      <c r="A554" s="167" t="s">
        <v>522</v>
      </c>
      <c r="B554" s="240">
        <v>1700</v>
      </c>
      <c r="C554" s="281">
        <v>0</v>
      </c>
      <c r="D554" s="240">
        <v>543</v>
      </c>
      <c r="E554" s="227"/>
      <c r="F554" s="228"/>
      <c r="G554" s="229"/>
      <c r="H554" s="281">
        <f t="shared" si="89"/>
        <v>0</v>
      </c>
      <c r="I554" s="240">
        <v>0</v>
      </c>
      <c r="J554" s="229">
        <v>0</v>
      </c>
    </row>
    <row r="555" customFormat="1" hidden="1" spans="1:10">
      <c r="A555" s="167" t="s">
        <v>523</v>
      </c>
      <c r="B555" s="240">
        <v>313</v>
      </c>
      <c r="C555" s="281">
        <v>0</v>
      </c>
      <c r="D555" s="240">
        <v>601</v>
      </c>
      <c r="E555" s="227"/>
      <c r="F555" s="228"/>
      <c r="G555" s="229"/>
      <c r="H555" s="281">
        <f t="shared" si="89"/>
        <v>0</v>
      </c>
      <c r="I555" s="240">
        <v>0</v>
      </c>
      <c r="J555" s="229">
        <v>0</v>
      </c>
    </row>
    <row r="556" customFormat="1" hidden="1" spans="1:10">
      <c r="A556" s="167" t="s">
        <v>524</v>
      </c>
      <c r="B556" s="240"/>
      <c r="C556" s="281">
        <v>0</v>
      </c>
      <c r="D556" s="240">
        <v>0</v>
      </c>
      <c r="E556" s="227"/>
      <c r="F556" s="228"/>
      <c r="G556" s="229"/>
      <c r="H556" s="281">
        <f t="shared" si="89"/>
        <v>0</v>
      </c>
      <c r="I556" s="240">
        <v>0</v>
      </c>
      <c r="J556" s="229">
        <v>0</v>
      </c>
    </row>
    <row r="557" customFormat="1" hidden="1" spans="1:10">
      <c r="A557" s="167" t="s">
        <v>525</v>
      </c>
      <c r="B557" s="240">
        <v>38</v>
      </c>
      <c r="C557" s="281">
        <v>0</v>
      </c>
      <c r="D557" s="240">
        <v>113</v>
      </c>
      <c r="E557" s="227"/>
      <c r="F557" s="228"/>
      <c r="G557" s="229"/>
      <c r="H557" s="281">
        <f t="shared" si="89"/>
        <v>0</v>
      </c>
      <c r="I557" s="240">
        <v>0</v>
      </c>
      <c r="J557" s="229">
        <v>0</v>
      </c>
    </row>
    <row r="558" customFormat="1" hidden="1" spans="1:10">
      <c r="A558" s="167" t="s">
        <v>526</v>
      </c>
      <c r="B558" s="240"/>
      <c r="C558" s="281">
        <v>0</v>
      </c>
      <c r="D558" s="240">
        <v>0</v>
      </c>
      <c r="E558" s="227"/>
      <c r="F558" s="228"/>
      <c r="G558" s="229"/>
      <c r="H558" s="281">
        <f t="shared" si="89"/>
        <v>0</v>
      </c>
      <c r="I558" s="240">
        <v>0</v>
      </c>
      <c r="J558" s="229">
        <v>0</v>
      </c>
    </row>
    <row r="559" customFormat="1" hidden="1" spans="1:10">
      <c r="A559" s="167" t="s">
        <v>527</v>
      </c>
      <c r="B559" s="240"/>
      <c r="C559" s="281">
        <v>0</v>
      </c>
      <c r="D559" s="240">
        <v>0</v>
      </c>
      <c r="E559" s="227"/>
      <c r="F559" s="228"/>
      <c r="G559" s="229"/>
      <c r="H559" s="281">
        <f t="shared" si="89"/>
        <v>0</v>
      </c>
      <c r="I559" s="240">
        <v>0</v>
      </c>
      <c r="J559" s="229">
        <v>0</v>
      </c>
    </row>
    <row r="560" customFormat="1" hidden="1" spans="1:14">
      <c r="A560" s="167" t="s">
        <v>528</v>
      </c>
      <c r="B560" s="240">
        <v>150</v>
      </c>
      <c r="C560" s="281">
        <v>3498</v>
      </c>
      <c r="D560" s="240">
        <v>888</v>
      </c>
      <c r="E560" s="227"/>
      <c r="F560" s="228"/>
      <c r="G560" s="229"/>
      <c r="H560" s="281">
        <f t="shared" si="89"/>
        <v>61</v>
      </c>
      <c r="I560" s="240"/>
      <c r="J560" s="229"/>
      <c r="L560">
        <v>2</v>
      </c>
      <c r="N560">
        <v>59</v>
      </c>
    </row>
    <row r="561" customFormat="1" hidden="1" spans="1:10">
      <c r="A561" s="298" t="s">
        <v>529</v>
      </c>
      <c r="B561" s="276">
        <v>3216</v>
      </c>
      <c r="C561" s="277">
        <v>618</v>
      </c>
      <c r="D561" s="276">
        <f>SUM(D562:D570)</f>
        <v>3729</v>
      </c>
      <c r="E561" s="278">
        <f>D561/C561*100</f>
        <v>603.398058252427</v>
      </c>
      <c r="F561" s="276">
        <f>D561-B561</f>
        <v>513</v>
      </c>
      <c r="G561" s="279">
        <f>(D561/B561-1)*100</f>
        <v>15.9514925373134</v>
      </c>
      <c r="H561" s="277">
        <f>SUM(H562:H570)</f>
        <v>3299</v>
      </c>
      <c r="I561" s="295">
        <f>H561-C561</f>
        <v>2681</v>
      </c>
      <c r="J561" s="279">
        <f>(H561/C561-1)*100</f>
        <v>433.818770226537</v>
      </c>
    </row>
    <row r="562" customFormat="1" hidden="1" spans="1:10">
      <c r="A562" s="167" t="s">
        <v>530</v>
      </c>
      <c r="B562" s="240">
        <v>39</v>
      </c>
      <c r="C562" s="287">
        <v>0</v>
      </c>
      <c r="D562" s="240">
        <v>326</v>
      </c>
      <c r="E562" s="227"/>
      <c r="F562" s="228"/>
      <c r="G562" s="229"/>
      <c r="H562" s="281">
        <f t="shared" ref="H562:H570" si="90">L562+M562+N562</f>
        <v>0</v>
      </c>
      <c r="I562" s="240"/>
      <c r="J562" s="229"/>
    </row>
    <row r="563" customFormat="1" hidden="1" spans="1:14">
      <c r="A563" s="167" t="s">
        <v>531</v>
      </c>
      <c r="B563" s="240">
        <v>271</v>
      </c>
      <c r="C563" s="287">
        <v>2</v>
      </c>
      <c r="D563" s="240">
        <v>274</v>
      </c>
      <c r="E563" s="227"/>
      <c r="F563" s="228"/>
      <c r="G563" s="229"/>
      <c r="H563" s="281">
        <f t="shared" si="90"/>
        <v>118</v>
      </c>
      <c r="I563" s="240"/>
      <c r="J563" s="229"/>
      <c r="L563">
        <v>2</v>
      </c>
      <c r="N563">
        <v>116</v>
      </c>
    </row>
    <row r="564" customFormat="1" hidden="1" spans="1:10">
      <c r="A564" s="167" t="s">
        <v>532</v>
      </c>
      <c r="B564" s="240">
        <v>1917</v>
      </c>
      <c r="C564" s="287">
        <v>0</v>
      </c>
      <c r="D564" s="240">
        <v>263</v>
      </c>
      <c r="E564" s="227"/>
      <c r="F564" s="228"/>
      <c r="G564" s="229"/>
      <c r="H564" s="281">
        <f t="shared" si="90"/>
        <v>0</v>
      </c>
      <c r="I564" s="240"/>
      <c r="J564" s="229"/>
    </row>
    <row r="565" customFormat="1" hidden="1" spans="1:10">
      <c r="A565" s="167" t="s">
        <v>533</v>
      </c>
      <c r="B565" s="240">
        <v>6</v>
      </c>
      <c r="C565" s="287">
        <v>0</v>
      </c>
      <c r="D565" s="240"/>
      <c r="E565" s="227"/>
      <c r="F565" s="228"/>
      <c r="G565" s="229"/>
      <c r="H565" s="281">
        <f t="shared" si="90"/>
        <v>0</v>
      </c>
      <c r="I565" s="240"/>
      <c r="J565" s="229"/>
    </row>
    <row r="566" customFormat="1" hidden="1" spans="1:12">
      <c r="A566" s="167" t="s">
        <v>534</v>
      </c>
      <c r="B566" s="240">
        <v>379</v>
      </c>
      <c r="C566" s="287">
        <v>200</v>
      </c>
      <c r="D566" s="240">
        <v>518</v>
      </c>
      <c r="E566" s="227"/>
      <c r="F566" s="228"/>
      <c r="G566" s="229"/>
      <c r="H566" s="281">
        <f t="shared" si="90"/>
        <v>270</v>
      </c>
      <c r="I566" s="240"/>
      <c r="J566" s="229"/>
      <c r="L566">
        <v>270</v>
      </c>
    </row>
    <row r="567" customFormat="1" hidden="1" spans="1:10">
      <c r="A567" s="167" t="s">
        <v>535</v>
      </c>
      <c r="B567" s="240">
        <v>199</v>
      </c>
      <c r="C567" s="287">
        <v>0</v>
      </c>
      <c r="D567" s="240">
        <v>248</v>
      </c>
      <c r="E567" s="227"/>
      <c r="F567" s="228"/>
      <c r="G567" s="229"/>
      <c r="H567" s="281">
        <f t="shared" si="90"/>
        <v>0</v>
      </c>
      <c r="I567" s="240"/>
      <c r="J567" s="229"/>
    </row>
    <row r="568" customFormat="1" hidden="1" spans="1:12">
      <c r="A568" s="167" t="s">
        <v>536</v>
      </c>
      <c r="B568" s="240"/>
      <c r="C568" s="287"/>
      <c r="D568" s="240">
        <v>0</v>
      </c>
      <c r="E568" s="227"/>
      <c r="F568" s="228"/>
      <c r="G568" s="229"/>
      <c r="H568" s="281">
        <f t="shared" si="90"/>
        <v>6</v>
      </c>
      <c r="I568" s="240"/>
      <c r="J568" s="229"/>
      <c r="L568">
        <v>6</v>
      </c>
    </row>
    <row r="569" customFormat="1" hidden="1" spans="1:12">
      <c r="A569" s="167" t="s">
        <v>537</v>
      </c>
      <c r="B569" s="240"/>
      <c r="C569" s="287"/>
      <c r="D569" s="240">
        <v>2</v>
      </c>
      <c r="E569" s="227"/>
      <c r="F569" s="228"/>
      <c r="G569" s="229"/>
      <c r="H569" s="281">
        <f t="shared" si="90"/>
        <v>3</v>
      </c>
      <c r="I569" s="240"/>
      <c r="J569" s="229"/>
      <c r="L569">
        <v>3</v>
      </c>
    </row>
    <row r="570" customFormat="1" hidden="1" spans="1:14">
      <c r="A570" s="167" t="s">
        <v>538</v>
      </c>
      <c r="B570" s="240">
        <v>405</v>
      </c>
      <c r="C570" s="287">
        <v>416</v>
      </c>
      <c r="D570" s="240">
        <v>2098</v>
      </c>
      <c r="E570" s="227"/>
      <c r="F570" s="228"/>
      <c r="G570" s="229"/>
      <c r="H570" s="281">
        <f t="shared" si="90"/>
        <v>2902</v>
      </c>
      <c r="I570" s="240"/>
      <c r="J570" s="229"/>
      <c r="L570">
        <v>156</v>
      </c>
      <c r="M570">
        <v>2547</v>
      </c>
      <c r="N570">
        <v>199</v>
      </c>
    </row>
    <row r="571" customFormat="1" hidden="1" spans="1:10">
      <c r="A571" s="298" t="s">
        <v>539</v>
      </c>
      <c r="B571" s="276">
        <v>22</v>
      </c>
      <c r="C571" s="277">
        <v>34</v>
      </c>
      <c r="D571" s="276">
        <f>SUM(D572:D577)</f>
        <v>195</v>
      </c>
      <c r="E571" s="278">
        <f>D571/C571*100</f>
        <v>573.529411764706</v>
      </c>
      <c r="F571" s="276">
        <f>D571-B571</f>
        <v>173</v>
      </c>
      <c r="G571" s="279">
        <f>(D571/B571-1)*100</f>
        <v>786.363636363636</v>
      </c>
      <c r="H571" s="277">
        <f>SUM(H572:H577)</f>
        <v>154</v>
      </c>
      <c r="I571" s="295">
        <f>H571-C571</f>
        <v>120</v>
      </c>
      <c r="J571" s="279">
        <f>(H571/C571-1)*100</f>
        <v>352.941176470588</v>
      </c>
    </row>
    <row r="572" customFormat="1" hidden="1" spans="1:14">
      <c r="A572" s="167" t="s">
        <v>540</v>
      </c>
      <c r="B572" s="240">
        <v>9</v>
      </c>
      <c r="C572" s="287">
        <v>30</v>
      </c>
      <c r="D572" s="240">
        <v>148</v>
      </c>
      <c r="E572" s="227"/>
      <c r="F572" s="228"/>
      <c r="G572" s="229"/>
      <c r="H572" s="281">
        <f t="shared" ref="H572:H577" si="91">L572+M572+N572</f>
        <v>142</v>
      </c>
      <c r="I572" s="240"/>
      <c r="J572" s="229"/>
      <c r="L572">
        <v>30</v>
      </c>
      <c r="M572">
        <v>110</v>
      </c>
      <c r="N572">
        <v>2</v>
      </c>
    </row>
    <row r="573" customFormat="1" hidden="1" spans="1:14">
      <c r="A573" s="167" t="s">
        <v>541</v>
      </c>
      <c r="B573" s="240"/>
      <c r="C573" s="287">
        <v>0</v>
      </c>
      <c r="D573" s="240">
        <v>11</v>
      </c>
      <c r="E573" s="227"/>
      <c r="F573" s="228"/>
      <c r="G573" s="229"/>
      <c r="H573" s="281">
        <f t="shared" si="91"/>
        <v>4</v>
      </c>
      <c r="I573" s="240"/>
      <c r="J573" s="229"/>
      <c r="M573">
        <v>1</v>
      </c>
      <c r="N573">
        <v>3</v>
      </c>
    </row>
    <row r="574" customFormat="1" hidden="1" spans="1:10">
      <c r="A574" s="167" t="s">
        <v>542</v>
      </c>
      <c r="B574" s="240"/>
      <c r="C574" s="287">
        <v>0</v>
      </c>
      <c r="D574" s="240">
        <v>0</v>
      </c>
      <c r="E574" s="227"/>
      <c r="F574" s="228"/>
      <c r="G574" s="229"/>
      <c r="H574" s="281">
        <f t="shared" si="91"/>
        <v>0</v>
      </c>
      <c r="I574" s="240"/>
      <c r="J574" s="229"/>
    </row>
    <row r="575" customFormat="1" hidden="1" spans="1:10">
      <c r="A575" s="167" t="s">
        <v>543</v>
      </c>
      <c r="B575" s="240"/>
      <c r="C575" s="287">
        <v>0</v>
      </c>
      <c r="D575" s="240">
        <v>0</v>
      </c>
      <c r="E575" s="227"/>
      <c r="F575" s="228"/>
      <c r="G575" s="229"/>
      <c r="H575" s="281">
        <f t="shared" si="91"/>
        <v>0</v>
      </c>
      <c r="I575" s="240"/>
      <c r="J575" s="229"/>
    </row>
    <row r="576" customFormat="1" hidden="1" spans="1:14">
      <c r="A576" s="167" t="s">
        <v>212</v>
      </c>
      <c r="B576" s="240">
        <v>13</v>
      </c>
      <c r="C576" s="287">
        <v>4</v>
      </c>
      <c r="D576" s="240">
        <v>36</v>
      </c>
      <c r="E576" s="227"/>
      <c r="F576" s="228"/>
      <c r="G576" s="229"/>
      <c r="H576" s="281">
        <f t="shared" si="91"/>
        <v>5</v>
      </c>
      <c r="I576" s="240"/>
      <c r="J576" s="229"/>
      <c r="L576">
        <v>3</v>
      </c>
      <c r="N576">
        <v>2</v>
      </c>
    </row>
    <row r="577" customFormat="1" hidden="1" spans="1:14">
      <c r="A577" s="167" t="s">
        <v>544</v>
      </c>
      <c r="B577" s="284"/>
      <c r="C577" s="287">
        <v>0</v>
      </c>
      <c r="D577" s="284"/>
      <c r="E577" s="227"/>
      <c r="F577" s="228"/>
      <c r="G577" s="229"/>
      <c r="H577" s="281">
        <f t="shared" si="91"/>
        <v>3</v>
      </c>
      <c r="I577" s="240"/>
      <c r="J577" s="229"/>
      <c r="N577">
        <v>3</v>
      </c>
    </row>
    <row r="578" customFormat="1" hidden="1" spans="1:10">
      <c r="A578" s="298" t="s">
        <v>545</v>
      </c>
      <c r="B578" s="276">
        <v>1060</v>
      </c>
      <c r="C578" s="277">
        <v>835</v>
      </c>
      <c r="D578" s="276">
        <f>SUM(D579:D585)</f>
        <v>923</v>
      </c>
      <c r="E578" s="278">
        <f>D578/C578*100</f>
        <v>110.538922155689</v>
      </c>
      <c r="F578" s="276">
        <f>D578-B578</f>
        <v>-137</v>
      </c>
      <c r="G578" s="279">
        <f>(D578/B578-1)*100</f>
        <v>-12.9245283018868</v>
      </c>
      <c r="H578" s="277">
        <f>SUM(H579:H585)</f>
        <v>857</v>
      </c>
      <c r="I578" s="295">
        <f>H578-C578</f>
        <v>22</v>
      </c>
      <c r="J578" s="279">
        <f>(H578/C578-1)*100</f>
        <v>2.63473053892216</v>
      </c>
    </row>
    <row r="579" customFormat="1" hidden="1" spans="1:12">
      <c r="A579" s="167" t="s">
        <v>546</v>
      </c>
      <c r="B579" s="240">
        <v>95</v>
      </c>
      <c r="C579" s="287">
        <v>59</v>
      </c>
      <c r="D579" s="240">
        <v>162</v>
      </c>
      <c r="E579" s="227"/>
      <c r="F579" s="228"/>
      <c r="G579" s="229"/>
      <c r="H579" s="281">
        <f t="shared" ref="H579:H585" si="92">L579+M579+N579</f>
        <v>32</v>
      </c>
      <c r="I579" s="240"/>
      <c r="J579" s="229"/>
      <c r="L579">
        <v>32</v>
      </c>
    </row>
    <row r="580" customFormat="1" hidden="1" spans="1:12">
      <c r="A580" s="167" t="s">
        <v>547</v>
      </c>
      <c r="B580" s="240">
        <v>703</v>
      </c>
      <c r="C580" s="287">
        <v>720</v>
      </c>
      <c r="D580" s="240">
        <v>714</v>
      </c>
      <c r="E580" s="227"/>
      <c r="F580" s="228"/>
      <c r="G580" s="229"/>
      <c r="H580" s="281">
        <f t="shared" si="92"/>
        <v>732</v>
      </c>
      <c r="I580" s="240"/>
      <c r="J580" s="229"/>
      <c r="L580">
        <v>732</v>
      </c>
    </row>
    <row r="581" customFormat="1" hidden="1" spans="1:10">
      <c r="A581" s="167" t="s">
        <v>548</v>
      </c>
      <c r="B581" s="240"/>
      <c r="C581" s="287">
        <v>0</v>
      </c>
      <c r="D581" s="240">
        <v>0</v>
      </c>
      <c r="E581" s="227"/>
      <c r="F581" s="228"/>
      <c r="G581" s="229"/>
      <c r="H581" s="281">
        <f t="shared" si="92"/>
        <v>0</v>
      </c>
      <c r="I581" s="240"/>
      <c r="J581" s="229"/>
    </row>
    <row r="582" customFormat="1" hidden="1" spans="1:10">
      <c r="A582" s="167" t="s">
        <v>549</v>
      </c>
      <c r="B582" s="240">
        <v>174</v>
      </c>
      <c r="C582" s="287">
        <v>0</v>
      </c>
      <c r="D582" s="240">
        <v>0</v>
      </c>
      <c r="E582" s="227"/>
      <c r="F582" s="228"/>
      <c r="G582" s="229"/>
      <c r="H582" s="281">
        <f t="shared" si="92"/>
        <v>0</v>
      </c>
      <c r="I582" s="240"/>
      <c r="J582" s="229"/>
    </row>
    <row r="583" customFormat="1" hidden="1" spans="1:12">
      <c r="A583" s="167" t="s">
        <v>550</v>
      </c>
      <c r="B583" s="240">
        <v>88</v>
      </c>
      <c r="C583" s="287">
        <v>51</v>
      </c>
      <c r="D583" s="240">
        <v>41</v>
      </c>
      <c r="E583" s="227"/>
      <c r="F583" s="228"/>
      <c r="G583" s="229"/>
      <c r="H583" s="281">
        <f t="shared" si="92"/>
        <v>93</v>
      </c>
      <c r="I583" s="240"/>
      <c r="J583" s="229"/>
      <c r="L583">
        <v>93</v>
      </c>
    </row>
    <row r="584" customFormat="1" hidden="1" spans="1:10">
      <c r="A584" s="167" t="s">
        <v>551</v>
      </c>
      <c r="B584" s="240"/>
      <c r="C584" s="287">
        <v>0</v>
      </c>
      <c r="D584" s="240">
        <v>0</v>
      </c>
      <c r="E584" s="227"/>
      <c r="F584" s="228"/>
      <c r="G584" s="229"/>
      <c r="H584" s="281">
        <f t="shared" si="92"/>
        <v>0</v>
      </c>
      <c r="I584" s="240"/>
      <c r="J584" s="229"/>
    </row>
    <row r="585" customFormat="1" hidden="1" spans="1:10">
      <c r="A585" s="167" t="s">
        <v>552</v>
      </c>
      <c r="B585" s="240"/>
      <c r="C585" s="287">
        <v>5</v>
      </c>
      <c r="D585" s="240">
        <v>6</v>
      </c>
      <c r="E585" s="227"/>
      <c r="F585" s="228"/>
      <c r="G585" s="229"/>
      <c r="H585" s="281">
        <f t="shared" si="92"/>
        <v>0</v>
      </c>
      <c r="I585" s="240"/>
      <c r="J585" s="229"/>
    </row>
    <row r="586" customFormat="1" hidden="1" spans="1:10">
      <c r="A586" s="298" t="s">
        <v>553</v>
      </c>
      <c r="B586" s="276">
        <v>1186</v>
      </c>
      <c r="C586" s="277">
        <v>2044</v>
      </c>
      <c r="D586" s="276">
        <f>SUM(D587:D594)</f>
        <v>1550</v>
      </c>
      <c r="E586" s="278">
        <f>D586/C586*100</f>
        <v>75.8317025440313</v>
      </c>
      <c r="F586" s="276">
        <f>D586-B586</f>
        <v>364</v>
      </c>
      <c r="G586" s="279">
        <f>(D586/B586-1)*100</f>
        <v>30.6913996627319</v>
      </c>
      <c r="H586" s="277">
        <f>SUM(H587:H594)</f>
        <v>891</v>
      </c>
      <c r="I586" s="295">
        <f>H586-C586</f>
        <v>-1153</v>
      </c>
      <c r="J586" s="279">
        <f>(H586/C586-1)*100</f>
        <v>-56.4090019569472</v>
      </c>
    </row>
    <row r="587" customFormat="1" hidden="1" spans="1:12">
      <c r="A587" s="167" t="s">
        <v>149</v>
      </c>
      <c r="B587" s="240">
        <v>72</v>
      </c>
      <c r="C587" s="287">
        <v>81</v>
      </c>
      <c r="D587" s="240">
        <v>68</v>
      </c>
      <c r="E587" s="227"/>
      <c r="F587" s="228"/>
      <c r="G587" s="229"/>
      <c r="H587" s="281">
        <f t="shared" ref="H587:H594" si="93">L587+M587+N587</f>
        <v>68</v>
      </c>
      <c r="I587" s="240"/>
      <c r="J587" s="229"/>
      <c r="L587">
        <v>68</v>
      </c>
    </row>
    <row r="588" customFormat="1" hidden="1" spans="1:12">
      <c r="A588" s="167" t="s">
        <v>150</v>
      </c>
      <c r="B588" s="240"/>
      <c r="C588" s="287">
        <v>0</v>
      </c>
      <c r="D588" s="240">
        <v>0</v>
      </c>
      <c r="E588" s="227"/>
      <c r="F588" s="228"/>
      <c r="G588" s="229"/>
      <c r="H588" s="281">
        <f t="shared" si="93"/>
        <v>1</v>
      </c>
      <c r="I588" s="240"/>
      <c r="J588" s="229"/>
      <c r="L588">
        <v>1</v>
      </c>
    </row>
    <row r="589" customFormat="1" hidden="1" spans="1:10">
      <c r="A589" s="167" t="s">
        <v>151</v>
      </c>
      <c r="B589" s="240"/>
      <c r="C589" s="287">
        <v>0</v>
      </c>
      <c r="D589" s="240">
        <v>0</v>
      </c>
      <c r="E589" s="227"/>
      <c r="F589" s="228"/>
      <c r="G589" s="229"/>
      <c r="H589" s="281">
        <f t="shared" si="93"/>
        <v>0</v>
      </c>
      <c r="I589" s="240"/>
      <c r="J589" s="229"/>
    </row>
    <row r="590" customFormat="1" hidden="1" spans="1:14">
      <c r="A590" s="167" t="s">
        <v>554</v>
      </c>
      <c r="B590" s="240">
        <v>91</v>
      </c>
      <c r="C590" s="287">
        <v>137</v>
      </c>
      <c r="D590" s="240">
        <v>397</v>
      </c>
      <c r="E590" s="227"/>
      <c r="F590" s="228"/>
      <c r="G590" s="229"/>
      <c r="H590" s="281">
        <f t="shared" si="93"/>
        <v>241</v>
      </c>
      <c r="I590" s="240"/>
      <c r="J590" s="229"/>
      <c r="L590">
        <v>18</v>
      </c>
      <c r="M590">
        <v>174</v>
      </c>
      <c r="N590">
        <v>49</v>
      </c>
    </row>
    <row r="591" customFormat="1" hidden="1" spans="1:14">
      <c r="A591" s="167" t="s">
        <v>555</v>
      </c>
      <c r="B591" s="240">
        <v>131</v>
      </c>
      <c r="C591" s="287">
        <v>82</v>
      </c>
      <c r="D591" s="240">
        <v>145</v>
      </c>
      <c r="E591" s="227"/>
      <c r="F591" s="228"/>
      <c r="G591" s="229"/>
      <c r="H591" s="281">
        <f t="shared" si="93"/>
        <v>139</v>
      </c>
      <c r="I591" s="240"/>
      <c r="J591" s="229"/>
      <c r="L591">
        <v>18</v>
      </c>
      <c r="M591">
        <v>65</v>
      </c>
      <c r="N591">
        <v>56</v>
      </c>
    </row>
    <row r="592" customFormat="1" hidden="1" spans="1:10">
      <c r="A592" s="167" t="s">
        <v>556</v>
      </c>
      <c r="B592" s="240">
        <v>2</v>
      </c>
      <c r="C592" s="287">
        <v>0</v>
      </c>
      <c r="D592" s="240">
        <v>0</v>
      </c>
      <c r="E592" s="227"/>
      <c r="F592" s="228"/>
      <c r="G592" s="229"/>
      <c r="H592" s="281">
        <f t="shared" si="93"/>
        <v>0</v>
      </c>
      <c r="I592" s="240"/>
      <c r="J592" s="229"/>
    </row>
    <row r="593" s="208" customFormat="1" hidden="1" spans="1:12">
      <c r="A593" s="155" t="s">
        <v>557</v>
      </c>
      <c r="B593" s="240">
        <v>744</v>
      </c>
      <c r="C593" s="287">
        <v>230</v>
      </c>
      <c r="D593" s="240">
        <v>755</v>
      </c>
      <c r="E593" s="227"/>
      <c r="F593" s="228"/>
      <c r="G593" s="229"/>
      <c r="H593" s="281">
        <f t="shared" si="93"/>
        <v>230</v>
      </c>
      <c r="I593" s="240"/>
      <c r="J593" s="229"/>
      <c r="L593" s="208">
        <v>230</v>
      </c>
    </row>
    <row r="594" customFormat="1" hidden="1" spans="1:14">
      <c r="A594" s="167" t="s">
        <v>558</v>
      </c>
      <c r="B594" s="240">
        <v>146</v>
      </c>
      <c r="C594" s="287">
        <v>1514</v>
      </c>
      <c r="D594" s="240">
        <v>185</v>
      </c>
      <c r="E594" s="227"/>
      <c r="F594" s="228"/>
      <c r="G594" s="229"/>
      <c r="H594" s="281">
        <f t="shared" si="93"/>
        <v>212</v>
      </c>
      <c r="I594" s="240"/>
      <c r="J594" s="229"/>
      <c r="L594">
        <v>142</v>
      </c>
      <c r="M594">
        <v>49</v>
      </c>
      <c r="N594">
        <v>21</v>
      </c>
    </row>
    <row r="595" customFormat="1" hidden="1" spans="1:10">
      <c r="A595" s="298" t="s">
        <v>559</v>
      </c>
      <c r="B595" s="276">
        <v>5</v>
      </c>
      <c r="C595" s="277">
        <v>28</v>
      </c>
      <c r="D595" s="276">
        <f>SUM(D596:D599)</f>
        <v>157</v>
      </c>
      <c r="E595" s="278"/>
      <c r="F595" s="276"/>
      <c r="G595" s="279"/>
      <c r="H595" s="277">
        <f>SUM(H596:H599)</f>
        <v>44</v>
      </c>
      <c r="I595" s="295">
        <f>H595-C595</f>
        <v>16</v>
      </c>
      <c r="J595" s="279"/>
    </row>
    <row r="596" customFormat="1" hidden="1" spans="1:12">
      <c r="A596" s="167" t="s">
        <v>149</v>
      </c>
      <c r="B596" s="240"/>
      <c r="C596" s="287">
        <v>23</v>
      </c>
      <c r="D596" s="240">
        <v>14</v>
      </c>
      <c r="E596" s="227"/>
      <c r="F596" s="228"/>
      <c r="G596" s="229"/>
      <c r="H596" s="281">
        <f t="shared" ref="H596:H599" si="94">L596+M596+N596</f>
        <v>44</v>
      </c>
      <c r="I596" s="240"/>
      <c r="J596" s="229"/>
      <c r="L596">
        <v>44</v>
      </c>
    </row>
    <row r="597" customFormat="1" hidden="1" spans="1:10">
      <c r="A597" s="167" t="s">
        <v>150</v>
      </c>
      <c r="B597" s="240"/>
      <c r="C597" s="287">
        <v>0</v>
      </c>
      <c r="D597" s="240"/>
      <c r="E597" s="227"/>
      <c r="F597" s="228"/>
      <c r="G597" s="229"/>
      <c r="H597" s="281">
        <f t="shared" si="94"/>
        <v>0</v>
      </c>
      <c r="I597" s="240"/>
      <c r="J597" s="229"/>
    </row>
    <row r="598" customFormat="1" hidden="1" spans="1:10">
      <c r="A598" s="167" t="s">
        <v>151</v>
      </c>
      <c r="B598" s="240"/>
      <c r="C598" s="287">
        <v>0</v>
      </c>
      <c r="D598" s="240"/>
      <c r="E598" s="227"/>
      <c r="F598" s="228"/>
      <c r="G598" s="229"/>
      <c r="H598" s="281">
        <f t="shared" si="94"/>
        <v>0</v>
      </c>
      <c r="I598" s="240"/>
      <c r="J598" s="229"/>
    </row>
    <row r="599" customFormat="1" hidden="1" spans="1:10">
      <c r="A599" s="167" t="s">
        <v>560</v>
      </c>
      <c r="B599" s="240">
        <v>5</v>
      </c>
      <c r="C599" s="287">
        <v>5</v>
      </c>
      <c r="D599" s="240">
        <v>143</v>
      </c>
      <c r="E599" s="227"/>
      <c r="F599" s="228"/>
      <c r="G599" s="229"/>
      <c r="H599" s="281">
        <f t="shared" si="94"/>
        <v>0</v>
      </c>
      <c r="I599" s="240"/>
      <c r="J599" s="229"/>
    </row>
    <row r="600" customFormat="1" hidden="1" spans="1:10">
      <c r="A600" s="298" t="s">
        <v>561</v>
      </c>
      <c r="B600" s="276">
        <v>3058</v>
      </c>
      <c r="C600" s="277">
        <v>1284</v>
      </c>
      <c r="D600" s="276">
        <f>SUM(D601:D602)</f>
        <v>4060</v>
      </c>
      <c r="E600" s="278">
        <f>D600/C600*100</f>
        <v>316.19937694704</v>
      </c>
      <c r="F600" s="276">
        <f>D600-B600</f>
        <v>1002</v>
      </c>
      <c r="G600" s="279">
        <f>(D600/B600-1)*100</f>
        <v>32.7665140614781</v>
      </c>
      <c r="H600" s="277">
        <f>SUM(H601:H602)</f>
        <v>844</v>
      </c>
      <c r="I600" s="295">
        <f>H600-C600</f>
        <v>-440</v>
      </c>
      <c r="J600" s="279">
        <f>(H600/C600-1)*100</f>
        <v>-34.2679127725857</v>
      </c>
    </row>
    <row r="601" s="208" customFormat="1" hidden="1" spans="1:12">
      <c r="A601" s="283" t="s">
        <v>562</v>
      </c>
      <c r="B601" s="284">
        <v>513</v>
      </c>
      <c r="C601" s="287">
        <v>252</v>
      </c>
      <c r="D601" s="240">
        <v>693</v>
      </c>
      <c r="E601" s="227"/>
      <c r="F601" s="228"/>
      <c r="G601" s="229"/>
      <c r="H601" s="281">
        <f t="shared" ref="H601:H605" si="95">L601+M601+N601</f>
        <v>148</v>
      </c>
      <c r="I601" s="240">
        <v>0</v>
      </c>
      <c r="J601" s="229">
        <v>0</v>
      </c>
      <c r="L601" s="208">
        <v>148</v>
      </c>
    </row>
    <row r="602" s="208" customFormat="1" hidden="1" spans="1:12">
      <c r="A602" s="283" t="s">
        <v>563</v>
      </c>
      <c r="B602" s="284">
        <v>2545</v>
      </c>
      <c r="C602" s="287">
        <v>1032</v>
      </c>
      <c r="D602" s="240">
        <v>3367</v>
      </c>
      <c r="E602" s="227"/>
      <c r="F602" s="228"/>
      <c r="G602" s="229"/>
      <c r="H602" s="281">
        <f t="shared" si="95"/>
        <v>696</v>
      </c>
      <c r="I602" s="240">
        <v>0</v>
      </c>
      <c r="J602" s="229">
        <v>0</v>
      </c>
      <c r="L602" s="208">
        <v>696</v>
      </c>
    </row>
    <row r="603" customFormat="1" hidden="1" spans="1:10">
      <c r="A603" s="298" t="s">
        <v>564</v>
      </c>
      <c r="B603" s="276">
        <v>196</v>
      </c>
      <c r="C603" s="277"/>
      <c r="D603" s="276">
        <f>SUM(D604:D605)</f>
        <v>123</v>
      </c>
      <c r="E603" s="278"/>
      <c r="F603" s="276">
        <f>D603-B603</f>
        <v>-73</v>
      </c>
      <c r="G603" s="279">
        <f>(D603/B603-1)*100</f>
        <v>-37.2448979591837</v>
      </c>
      <c r="H603" s="277"/>
      <c r="I603" s="295">
        <f>H603-C603</f>
        <v>0</v>
      </c>
      <c r="J603" s="279"/>
    </row>
    <row r="604" s="208" customFormat="1" hidden="1" spans="1:10">
      <c r="A604" s="283" t="s">
        <v>565</v>
      </c>
      <c r="B604" s="240">
        <v>132</v>
      </c>
      <c r="C604" s="307">
        <v>0</v>
      </c>
      <c r="D604" s="240">
        <v>76</v>
      </c>
      <c r="E604" s="227"/>
      <c r="F604" s="240"/>
      <c r="G604" s="229"/>
      <c r="H604" s="281">
        <f t="shared" si="95"/>
        <v>0</v>
      </c>
      <c r="I604" s="240"/>
      <c r="J604" s="229"/>
    </row>
    <row r="605" s="208" customFormat="1" hidden="1" spans="1:10">
      <c r="A605" s="283" t="s">
        <v>566</v>
      </c>
      <c r="B605" s="240">
        <v>64</v>
      </c>
      <c r="C605" s="307">
        <v>0</v>
      </c>
      <c r="D605" s="240">
        <v>47</v>
      </c>
      <c r="E605" s="227"/>
      <c r="F605" s="228"/>
      <c r="G605" s="229"/>
      <c r="H605" s="281">
        <f t="shared" si="95"/>
        <v>0</v>
      </c>
      <c r="I605" s="240"/>
      <c r="J605" s="229"/>
    </row>
    <row r="606" customFormat="1" hidden="1" spans="1:10">
      <c r="A606" s="298" t="s">
        <v>567</v>
      </c>
      <c r="B606" s="276">
        <v>1629</v>
      </c>
      <c r="C606" s="277">
        <v>4823</v>
      </c>
      <c r="D606" s="276">
        <f>SUM(D607:D608)</f>
        <v>2082</v>
      </c>
      <c r="E606" s="278"/>
      <c r="F606" s="276">
        <f>D606-B606</f>
        <v>453</v>
      </c>
      <c r="G606" s="279">
        <f>(D606/B606-1)*100</f>
        <v>27.8084714548803</v>
      </c>
      <c r="H606" s="277">
        <f>SUM(H607:H608)</f>
        <v>1386</v>
      </c>
      <c r="I606" s="295">
        <f>H606-C606</f>
        <v>-3437</v>
      </c>
      <c r="J606" s="279"/>
    </row>
    <row r="607" s="208" customFormat="1" hidden="1" spans="1:12">
      <c r="A607" s="283" t="s">
        <v>568</v>
      </c>
      <c r="B607" s="240">
        <v>279</v>
      </c>
      <c r="C607" s="307">
        <v>0</v>
      </c>
      <c r="D607" s="240">
        <v>480</v>
      </c>
      <c r="E607" s="227"/>
      <c r="F607" s="240"/>
      <c r="G607" s="229"/>
      <c r="H607" s="281">
        <f t="shared" ref="H607:H611" si="96">L607+M607+N607</f>
        <v>283</v>
      </c>
      <c r="I607" s="240">
        <v>0</v>
      </c>
      <c r="J607" s="229"/>
      <c r="L607" s="208">
        <v>283</v>
      </c>
    </row>
    <row r="608" s="208" customFormat="1" hidden="1" spans="1:12">
      <c r="A608" s="283" t="s">
        <v>569</v>
      </c>
      <c r="B608" s="240">
        <v>1350</v>
      </c>
      <c r="C608" s="287">
        <v>4823</v>
      </c>
      <c r="D608" s="240">
        <v>1602</v>
      </c>
      <c r="E608" s="227"/>
      <c r="F608" s="240"/>
      <c r="G608" s="229"/>
      <c r="H608" s="281">
        <f t="shared" si="96"/>
        <v>1103</v>
      </c>
      <c r="I608" s="240">
        <v>0</v>
      </c>
      <c r="J608" s="229"/>
      <c r="L608" s="208">
        <v>1103</v>
      </c>
    </row>
    <row r="609" customFormat="1" hidden="1" spans="1:10">
      <c r="A609" s="298" t="s">
        <v>570</v>
      </c>
      <c r="B609" s="276"/>
      <c r="C609" s="277"/>
      <c r="D609" s="276"/>
      <c r="E609" s="278"/>
      <c r="F609" s="276"/>
      <c r="G609" s="279"/>
      <c r="H609" s="277"/>
      <c r="I609" s="295">
        <f>H609-C609</f>
        <v>0</v>
      </c>
      <c r="J609" s="279"/>
    </row>
    <row r="610" customFormat="1" hidden="1" spans="1:10">
      <c r="A610" s="167" t="s">
        <v>571</v>
      </c>
      <c r="B610" s="240"/>
      <c r="C610" s="281">
        <v>0</v>
      </c>
      <c r="D610" s="240"/>
      <c r="E610" s="227"/>
      <c r="F610" s="240"/>
      <c r="G610" s="229"/>
      <c r="H610" s="281">
        <f t="shared" si="96"/>
        <v>0</v>
      </c>
      <c r="I610" s="240">
        <v>0</v>
      </c>
      <c r="J610" s="229">
        <v>0</v>
      </c>
    </row>
    <row r="611" customFormat="1" hidden="1" spans="1:10">
      <c r="A611" s="167" t="s">
        <v>572</v>
      </c>
      <c r="B611" s="240"/>
      <c r="C611" s="281">
        <v>0</v>
      </c>
      <c r="D611" s="240"/>
      <c r="E611" s="227"/>
      <c r="F611" s="240"/>
      <c r="G611" s="229"/>
      <c r="H611" s="281">
        <f t="shared" si="96"/>
        <v>0</v>
      </c>
      <c r="I611" s="240">
        <v>0</v>
      </c>
      <c r="J611" s="229">
        <v>0</v>
      </c>
    </row>
    <row r="612" customFormat="1" hidden="1" spans="1:10">
      <c r="A612" s="298" t="s">
        <v>573</v>
      </c>
      <c r="B612" s="276">
        <v>25</v>
      </c>
      <c r="C612" s="277">
        <v>60</v>
      </c>
      <c r="D612" s="276">
        <f>SUM(D613:D614)</f>
        <v>39</v>
      </c>
      <c r="E612" s="278"/>
      <c r="F612" s="276">
        <f>D612-B612</f>
        <v>14</v>
      </c>
      <c r="G612" s="279">
        <f>(D612/B612-1)*100</f>
        <v>56</v>
      </c>
      <c r="H612" s="277">
        <f>SUM(H613:H614)</f>
        <v>40</v>
      </c>
      <c r="I612" s="295">
        <f>H612-C612</f>
        <v>-20</v>
      </c>
      <c r="J612" s="279"/>
    </row>
    <row r="613" customFormat="1" hidden="1" spans="1:10">
      <c r="A613" s="167" t="s">
        <v>574</v>
      </c>
      <c r="B613" s="240"/>
      <c r="C613" s="286">
        <v>0</v>
      </c>
      <c r="D613" s="240"/>
      <c r="E613" s="227"/>
      <c r="F613" s="228"/>
      <c r="G613" s="229"/>
      <c r="H613" s="281">
        <f t="shared" ref="H613:H618" si="97">L613+M613+N613</f>
        <v>0</v>
      </c>
      <c r="I613" s="240"/>
      <c r="J613" s="229"/>
    </row>
    <row r="614" customFormat="1" hidden="1" spans="1:12">
      <c r="A614" s="167" t="s">
        <v>575</v>
      </c>
      <c r="B614" s="240">
        <v>25</v>
      </c>
      <c r="C614" s="287">
        <v>60</v>
      </c>
      <c r="D614" s="240">
        <v>39</v>
      </c>
      <c r="E614" s="227"/>
      <c r="F614" s="228"/>
      <c r="G614" s="229"/>
      <c r="H614" s="281">
        <f t="shared" si="97"/>
        <v>40</v>
      </c>
      <c r="I614" s="240"/>
      <c r="J614" s="229"/>
      <c r="L614">
        <v>40</v>
      </c>
    </row>
    <row r="615" customFormat="1" hidden="1" spans="1:10">
      <c r="A615" s="298" t="s">
        <v>576</v>
      </c>
      <c r="B615" s="276">
        <v>10574</v>
      </c>
      <c r="C615" s="277">
        <v>8408</v>
      </c>
      <c r="D615" s="276">
        <f>SUM(D616:D618)</f>
        <v>8743</v>
      </c>
      <c r="E615" s="278">
        <f>D615/C615*100</f>
        <v>103.984300666032</v>
      </c>
      <c r="F615" s="276">
        <f>D615-B615</f>
        <v>-1831</v>
      </c>
      <c r="G615" s="279">
        <f>(D615/B615-1)*100</f>
        <v>-17.3160582560999</v>
      </c>
      <c r="H615" s="277">
        <f>SUM(H616:H618)</f>
        <v>8380</v>
      </c>
      <c r="I615" s="295">
        <f>H615-C615</f>
        <v>-28</v>
      </c>
      <c r="J615" s="279">
        <f>(H615/C615-1)*100</f>
        <v>-0.333016175071366</v>
      </c>
    </row>
    <row r="616" s="208" customFormat="1" hidden="1" spans="1:10">
      <c r="A616" s="155" t="s">
        <v>577</v>
      </c>
      <c r="B616" s="240">
        <v>2000</v>
      </c>
      <c r="C616" s="287">
        <v>27</v>
      </c>
      <c r="D616" s="240">
        <v>0</v>
      </c>
      <c r="E616" s="227"/>
      <c r="F616" s="228"/>
      <c r="G616" s="229"/>
      <c r="H616" s="281">
        <f t="shared" si="97"/>
        <v>0</v>
      </c>
      <c r="I616" s="240"/>
      <c r="J616" s="229"/>
    </row>
    <row r="617" s="208" customFormat="1" hidden="1" spans="1:13">
      <c r="A617" s="155" t="s">
        <v>578</v>
      </c>
      <c r="B617" s="207">
        <v>8574</v>
      </c>
      <c r="C617" s="287">
        <v>8381</v>
      </c>
      <c r="D617" s="207">
        <v>8743</v>
      </c>
      <c r="E617" s="227"/>
      <c r="F617" s="228"/>
      <c r="G617" s="229"/>
      <c r="H617" s="281">
        <f t="shared" si="97"/>
        <v>8380</v>
      </c>
      <c r="I617" s="240"/>
      <c r="J617" s="229"/>
      <c r="M617" s="208">
        <v>8380</v>
      </c>
    </row>
    <row r="618" s="208" customFormat="1" hidden="1" spans="1:10">
      <c r="A618" s="155" t="s">
        <v>579</v>
      </c>
      <c r="B618" s="240"/>
      <c r="C618" s="287">
        <v>0</v>
      </c>
      <c r="D618" s="240"/>
      <c r="E618" s="227"/>
      <c r="F618" s="228"/>
      <c r="G618" s="229"/>
      <c r="H618" s="281">
        <f t="shared" si="97"/>
        <v>0</v>
      </c>
      <c r="I618" s="240"/>
      <c r="J618" s="229"/>
    </row>
    <row r="619" customFormat="1" hidden="1" spans="1:10">
      <c r="A619" s="298" t="s">
        <v>580</v>
      </c>
      <c r="B619" s="276"/>
      <c r="C619" s="277"/>
      <c r="D619" s="276"/>
      <c r="E619" s="278"/>
      <c r="F619" s="276"/>
      <c r="G619" s="279"/>
      <c r="H619" s="277"/>
      <c r="I619" s="295">
        <f>H619-C619</f>
        <v>0</v>
      </c>
      <c r="J619" s="279"/>
    </row>
    <row r="620" s="208" customFormat="1" hidden="1" spans="1:10">
      <c r="A620" s="155" t="s">
        <v>581</v>
      </c>
      <c r="B620" s="240"/>
      <c r="C620" s="287">
        <v>0</v>
      </c>
      <c r="D620" s="240"/>
      <c r="E620" s="227"/>
      <c r="F620" s="228"/>
      <c r="G620" s="229"/>
      <c r="H620" s="281">
        <f t="shared" ref="H620:H623" si="98">L620+M620+N620</f>
        <v>0</v>
      </c>
      <c r="I620" s="240"/>
      <c r="J620" s="229"/>
    </row>
    <row r="621" s="208" customFormat="1" hidden="1" spans="1:10">
      <c r="A621" s="155" t="s">
        <v>582</v>
      </c>
      <c r="B621" s="240"/>
      <c r="C621" s="287">
        <v>0</v>
      </c>
      <c r="D621" s="240"/>
      <c r="E621" s="227"/>
      <c r="F621" s="228"/>
      <c r="G621" s="229"/>
      <c r="H621" s="281">
        <f t="shared" si="98"/>
        <v>0</v>
      </c>
      <c r="I621" s="240"/>
      <c r="J621" s="229"/>
    </row>
    <row r="622" s="208" customFormat="1" hidden="1" spans="1:10">
      <c r="A622" s="155" t="s">
        <v>583</v>
      </c>
      <c r="B622" s="240"/>
      <c r="C622" s="287">
        <v>0</v>
      </c>
      <c r="D622" s="240"/>
      <c r="E622" s="227"/>
      <c r="F622" s="228"/>
      <c r="G622" s="229"/>
      <c r="H622" s="281">
        <f t="shared" si="98"/>
        <v>0</v>
      </c>
      <c r="I622" s="240"/>
      <c r="J622" s="229"/>
    </row>
    <row r="623" s="208" customFormat="1" hidden="1" spans="1:10">
      <c r="A623" s="155" t="s">
        <v>584</v>
      </c>
      <c r="B623" s="240"/>
      <c r="C623" s="287">
        <v>0</v>
      </c>
      <c r="D623" s="240"/>
      <c r="E623" s="227"/>
      <c r="F623" s="228"/>
      <c r="G623" s="229"/>
      <c r="H623" s="281">
        <f t="shared" si="98"/>
        <v>0</v>
      </c>
      <c r="I623" s="240"/>
      <c r="J623" s="229"/>
    </row>
    <row r="624" customFormat="1" hidden="1" spans="1:10">
      <c r="A624" s="298" t="s">
        <v>585</v>
      </c>
      <c r="B624" s="276">
        <v>462</v>
      </c>
      <c r="C624" s="277">
        <v>1247</v>
      </c>
      <c r="D624" s="276">
        <f>SUM(D625:D631)</f>
        <v>512</v>
      </c>
      <c r="E624" s="278"/>
      <c r="F624" s="276"/>
      <c r="G624" s="279"/>
      <c r="H624" s="277">
        <f>SUM(H625:H631)</f>
        <v>502</v>
      </c>
      <c r="I624" s="295">
        <f>H624-C624</f>
        <v>-745</v>
      </c>
      <c r="J624" s="279"/>
    </row>
    <row r="625" s="208" customFormat="1" hidden="1" spans="1:12">
      <c r="A625" s="155" t="s">
        <v>149</v>
      </c>
      <c r="B625" s="240">
        <v>66</v>
      </c>
      <c r="C625" s="287">
        <v>63</v>
      </c>
      <c r="D625" s="240">
        <v>60</v>
      </c>
      <c r="E625" s="227"/>
      <c r="F625" s="228"/>
      <c r="G625" s="229"/>
      <c r="H625" s="281">
        <f t="shared" ref="H625:H631" si="99">L625+M625+N625</f>
        <v>64</v>
      </c>
      <c r="I625" s="240"/>
      <c r="J625" s="229"/>
      <c r="L625" s="208">
        <v>64</v>
      </c>
    </row>
    <row r="626" s="208" customFormat="1" hidden="1" spans="1:12">
      <c r="A626" s="155" t="s">
        <v>150</v>
      </c>
      <c r="B626" s="240">
        <v>11</v>
      </c>
      <c r="C626" s="287">
        <v>17</v>
      </c>
      <c r="D626" s="240">
        <v>17</v>
      </c>
      <c r="E626" s="227"/>
      <c r="F626" s="228"/>
      <c r="G626" s="229"/>
      <c r="H626" s="281">
        <f t="shared" si="99"/>
        <v>17</v>
      </c>
      <c r="I626" s="240"/>
      <c r="J626" s="229"/>
      <c r="L626" s="208">
        <v>17</v>
      </c>
    </row>
    <row r="627" s="208" customFormat="1" hidden="1" spans="1:10">
      <c r="A627" s="155" t="s">
        <v>151</v>
      </c>
      <c r="B627" s="240"/>
      <c r="C627" s="287">
        <v>0</v>
      </c>
      <c r="D627" s="240">
        <v>0</v>
      </c>
      <c r="E627" s="227"/>
      <c r="F627" s="228"/>
      <c r="G627" s="229"/>
      <c r="H627" s="281">
        <f t="shared" si="99"/>
        <v>0</v>
      </c>
      <c r="I627" s="240"/>
      <c r="J627" s="229"/>
    </row>
    <row r="628" s="208" customFormat="1" hidden="1" spans="1:12">
      <c r="A628" s="155" t="s">
        <v>586</v>
      </c>
      <c r="B628" s="240">
        <v>59</v>
      </c>
      <c r="C628" s="287">
        <v>30</v>
      </c>
      <c r="D628" s="240">
        <v>58</v>
      </c>
      <c r="E628" s="227"/>
      <c r="F628" s="228"/>
      <c r="G628" s="229"/>
      <c r="H628" s="281">
        <f t="shared" si="99"/>
        <v>40</v>
      </c>
      <c r="I628" s="240"/>
      <c r="J628" s="229"/>
      <c r="L628" s="208">
        <v>40</v>
      </c>
    </row>
    <row r="629" s="208" customFormat="1" hidden="1" spans="1:10">
      <c r="A629" s="155" t="s">
        <v>587</v>
      </c>
      <c r="B629" s="240"/>
      <c r="C629" s="287">
        <v>0</v>
      </c>
      <c r="D629" s="240">
        <v>0</v>
      </c>
      <c r="E629" s="227"/>
      <c r="F629" s="228"/>
      <c r="G629" s="229"/>
      <c r="H629" s="281">
        <f t="shared" si="99"/>
        <v>0</v>
      </c>
      <c r="I629" s="240"/>
      <c r="J629" s="229"/>
    </row>
    <row r="630" s="208" customFormat="1" hidden="1" spans="1:12">
      <c r="A630" s="155" t="s">
        <v>158</v>
      </c>
      <c r="B630" s="240">
        <v>261</v>
      </c>
      <c r="C630" s="287">
        <v>265</v>
      </c>
      <c r="D630" s="240">
        <v>300</v>
      </c>
      <c r="E630" s="227"/>
      <c r="F630" s="228"/>
      <c r="G630" s="229"/>
      <c r="H630" s="281">
        <f t="shared" si="99"/>
        <v>346</v>
      </c>
      <c r="I630" s="240"/>
      <c r="J630" s="229"/>
      <c r="L630" s="208">
        <v>346</v>
      </c>
    </row>
    <row r="631" s="208" customFormat="1" hidden="1" spans="1:12">
      <c r="A631" s="155" t="s">
        <v>588</v>
      </c>
      <c r="B631" s="240">
        <v>65</v>
      </c>
      <c r="C631" s="287">
        <v>872</v>
      </c>
      <c r="D631" s="240">
        <v>77</v>
      </c>
      <c r="E631" s="227"/>
      <c r="F631" s="228"/>
      <c r="G631" s="229"/>
      <c r="H631" s="281">
        <f t="shared" si="99"/>
        <v>35</v>
      </c>
      <c r="I631" s="240"/>
      <c r="J631" s="229"/>
      <c r="L631" s="208">
        <v>35</v>
      </c>
    </row>
    <row r="632" customFormat="1" hidden="1" spans="1:10">
      <c r="A632" s="298" t="s">
        <v>589</v>
      </c>
      <c r="B632" s="276">
        <v>195</v>
      </c>
      <c r="C632" s="277">
        <v>317</v>
      </c>
      <c r="D632" s="276">
        <f>SUM(D633:D634)</f>
        <v>684</v>
      </c>
      <c r="E632" s="278"/>
      <c r="F632" s="276">
        <f t="shared" ref="F632:F638" si="100">D632-B632</f>
        <v>489</v>
      </c>
      <c r="G632" s="279">
        <f t="shared" ref="G632:G638" si="101">(D632/B632-1)*100</f>
        <v>250.769230769231</v>
      </c>
      <c r="H632" s="277">
        <f>SUM(H633:H634)</f>
        <v>345</v>
      </c>
      <c r="I632" s="295">
        <f t="shared" ref="I632:I638" si="102">H632-C632</f>
        <v>28</v>
      </c>
      <c r="J632" s="279"/>
    </row>
    <row r="633" customFormat="1" hidden="1" spans="1:14">
      <c r="A633" s="167" t="s">
        <v>590</v>
      </c>
      <c r="B633" s="240">
        <v>79</v>
      </c>
      <c r="C633" s="281">
        <v>143</v>
      </c>
      <c r="D633" s="240">
        <v>78</v>
      </c>
      <c r="E633" s="227"/>
      <c r="F633" s="228"/>
      <c r="G633" s="229"/>
      <c r="H633" s="281">
        <f t="shared" ref="H633:H636" si="103">L633+M633+N633</f>
        <v>114</v>
      </c>
      <c r="I633" s="240"/>
      <c r="J633" s="229"/>
      <c r="N633">
        <v>114</v>
      </c>
    </row>
    <row r="634" customFormat="1" hidden="1" spans="1:14">
      <c r="A634" s="167" t="s">
        <v>591</v>
      </c>
      <c r="B634" s="240">
        <v>116</v>
      </c>
      <c r="C634" s="281">
        <v>174</v>
      </c>
      <c r="D634" s="240">
        <v>606</v>
      </c>
      <c r="E634" s="227"/>
      <c r="F634" s="228"/>
      <c r="G634" s="229"/>
      <c r="H634" s="281">
        <f t="shared" si="103"/>
        <v>231</v>
      </c>
      <c r="I634" s="240"/>
      <c r="J634" s="229"/>
      <c r="L634">
        <v>168</v>
      </c>
      <c r="N634">
        <v>63</v>
      </c>
    </row>
    <row r="635" customFormat="1" hidden="1" spans="1:10">
      <c r="A635" s="298" t="s">
        <v>592</v>
      </c>
      <c r="B635" s="276">
        <v>125</v>
      </c>
      <c r="C635" s="277">
        <v>607</v>
      </c>
      <c r="D635" s="276">
        <f>SUM(D636)</f>
        <v>429</v>
      </c>
      <c r="E635" s="278"/>
      <c r="F635" s="276">
        <f t="shared" si="100"/>
        <v>304</v>
      </c>
      <c r="G635" s="279">
        <f t="shared" si="101"/>
        <v>243.2</v>
      </c>
      <c r="H635" s="277">
        <f>SUM(H636)</f>
        <v>5480</v>
      </c>
      <c r="I635" s="295">
        <f t="shared" si="102"/>
        <v>4873</v>
      </c>
      <c r="J635" s="279"/>
    </row>
    <row r="636" customFormat="1" hidden="1" spans="1:14">
      <c r="A636" s="167" t="s">
        <v>593</v>
      </c>
      <c r="B636" s="240">
        <v>125</v>
      </c>
      <c r="C636" s="281">
        <v>607</v>
      </c>
      <c r="D636" s="240">
        <v>429</v>
      </c>
      <c r="E636" s="227"/>
      <c r="F636" s="228"/>
      <c r="G636" s="229"/>
      <c r="H636" s="281">
        <f t="shared" si="103"/>
        <v>5480</v>
      </c>
      <c r="I636" s="240"/>
      <c r="J636" s="229"/>
      <c r="L636">
        <v>535</v>
      </c>
      <c r="M636">
        <v>4944</v>
      </c>
      <c r="N636">
        <v>1</v>
      </c>
    </row>
    <row r="637" s="208" customFormat="1" spans="1:10">
      <c r="A637" s="270" t="s">
        <v>594</v>
      </c>
      <c r="B637" s="271">
        <v>25979</v>
      </c>
      <c r="C637" s="272">
        <v>27176</v>
      </c>
      <c r="D637" s="271">
        <f>D638+D643+D656+D660+D672+D675+D679+D684+D688+D692+D695+D702+D704</f>
        <v>21566</v>
      </c>
      <c r="E637" s="273">
        <f>D637/C637*100</f>
        <v>79.3567853988814</v>
      </c>
      <c r="F637" s="271">
        <f t="shared" si="100"/>
        <v>-4413</v>
      </c>
      <c r="G637" s="274">
        <f t="shared" si="101"/>
        <v>-16.9867970283691</v>
      </c>
      <c r="H637" s="272">
        <f>H638+H643+H656+H660+H672+H675+H679+H684+H688+H692+H695+H702+H704</f>
        <v>22887</v>
      </c>
      <c r="I637" s="294">
        <f t="shared" si="102"/>
        <v>-4289</v>
      </c>
      <c r="J637" s="274">
        <f>(H637/C637-1)*100</f>
        <v>-15.7823079187518</v>
      </c>
    </row>
    <row r="638" customFormat="1" hidden="1" spans="1:10">
      <c r="A638" s="298" t="s">
        <v>595</v>
      </c>
      <c r="B638" s="276">
        <v>2489</v>
      </c>
      <c r="C638" s="277">
        <v>1117</v>
      </c>
      <c r="D638" s="276">
        <f>SUM(D639:D642)</f>
        <v>851</v>
      </c>
      <c r="E638" s="278">
        <f>D638/C638*100</f>
        <v>76.1862130707252</v>
      </c>
      <c r="F638" s="276">
        <f t="shared" si="100"/>
        <v>-1638</v>
      </c>
      <c r="G638" s="279">
        <f t="shared" si="101"/>
        <v>-65.8095620731217</v>
      </c>
      <c r="H638" s="277">
        <f>SUM(H639:H642)</f>
        <v>574</v>
      </c>
      <c r="I638" s="295">
        <f t="shared" si="102"/>
        <v>-543</v>
      </c>
      <c r="J638" s="279">
        <f>(H638/C638-1)*100</f>
        <v>-48.6123545210385</v>
      </c>
    </row>
    <row r="639" customFormat="1" hidden="1" spans="1:12">
      <c r="A639" s="167" t="s">
        <v>149</v>
      </c>
      <c r="B639" s="240">
        <v>337</v>
      </c>
      <c r="C639" s="287">
        <v>357</v>
      </c>
      <c r="D639" s="240">
        <v>298</v>
      </c>
      <c r="E639" s="227"/>
      <c r="F639" s="228"/>
      <c r="G639" s="229"/>
      <c r="H639" s="281">
        <f t="shared" ref="H639:H642" si="104">L639+M639+N639</f>
        <v>344</v>
      </c>
      <c r="I639" s="240"/>
      <c r="J639" s="229"/>
      <c r="L639">
        <v>344</v>
      </c>
    </row>
    <row r="640" customFormat="1" hidden="1" spans="1:10">
      <c r="A640" s="167" t="s">
        <v>150</v>
      </c>
      <c r="B640" s="240">
        <v>479</v>
      </c>
      <c r="C640" s="287">
        <v>0</v>
      </c>
      <c r="D640" s="240">
        <v>15</v>
      </c>
      <c r="E640" s="227"/>
      <c r="F640" s="228"/>
      <c r="G640" s="229"/>
      <c r="H640" s="281">
        <f t="shared" si="104"/>
        <v>0</v>
      </c>
      <c r="I640" s="240"/>
      <c r="J640" s="229"/>
    </row>
    <row r="641" customFormat="1" hidden="1" spans="1:10">
      <c r="A641" s="167" t="s">
        <v>151</v>
      </c>
      <c r="B641" s="240"/>
      <c r="C641" s="287">
        <v>0</v>
      </c>
      <c r="D641" s="240">
        <v>0</v>
      </c>
      <c r="E641" s="227"/>
      <c r="F641" s="240"/>
      <c r="G641" s="229"/>
      <c r="H641" s="281">
        <f t="shared" si="104"/>
        <v>0</v>
      </c>
      <c r="I641" s="240"/>
      <c r="J641" s="229"/>
    </row>
    <row r="642" customFormat="1" hidden="1" spans="1:12">
      <c r="A642" s="167" t="s">
        <v>596</v>
      </c>
      <c r="B642" s="240">
        <v>1673</v>
      </c>
      <c r="C642" s="287">
        <v>760</v>
      </c>
      <c r="D642" s="240">
        <v>538</v>
      </c>
      <c r="E642" s="227"/>
      <c r="F642" s="228"/>
      <c r="G642" s="229"/>
      <c r="H642" s="281">
        <f t="shared" si="104"/>
        <v>230</v>
      </c>
      <c r="I642" s="240"/>
      <c r="J642" s="229"/>
      <c r="L642">
        <v>230</v>
      </c>
    </row>
    <row r="643" customFormat="1" hidden="1" spans="1:10">
      <c r="A643" s="298" t="s">
        <v>597</v>
      </c>
      <c r="B643" s="276">
        <v>2368</v>
      </c>
      <c r="C643" s="277">
        <v>2603</v>
      </c>
      <c r="D643" s="276">
        <f>SUM(D644:D655)</f>
        <v>1896</v>
      </c>
      <c r="E643" s="278">
        <f>D643/C643*100</f>
        <v>72.8390318862851</v>
      </c>
      <c r="F643" s="276">
        <f>D643-B643</f>
        <v>-472</v>
      </c>
      <c r="G643" s="279">
        <f>(D643/B643-1)*100</f>
        <v>-19.9324324324324</v>
      </c>
      <c r="H643" s="277">
        <f>SUM(H644:H655)</f>
        <v>2205</v>
      </c>
      <c r="I643" s="295">
        <f>H643-C643</f>
        <v>-398</v>
      </c>
      <c r="J643" s="279">
        <f>(H643/C643-1)*100</f>
        <v>-15.2900499423742</v>
      </c>
    </row>
    <row r="644" customFormat="1" hidden="1" spans="1:12">
      <c r="A644" s="167" t="s">
        <v>598</v>
      </c>
      <c r="B644" s="240">
        <v>1444</v>
      </c>
      <c r="C644" s="287">
        <v>876</v>
      </c>
      <c r="D644" s="240">
        <v>967</v>
      </c>
      <c r="E644" s="227"/>
      <c r="F644" s="228"/>
      <c r="G644" s="229"/>
      <c r="H644" s="281">
        <f t="shared" ref="H644:H655" si="105">L644+M644+N644</f>
        <v>891</v>
      </c>
      <c r="I644" s="240"/>
      <c r="J644" s="229"/>
      <c r="L644">
        <v>891</v>
      </c>
    </row>
    <row r="645" customFormat="1" hidden="1" spans="1:12">
      <c r="A645" s="167" t="s">
        <v>599</v>
      </c>
      <c r="B645" s="240">
        <v>895</v>
      </c>
      <c r="C645" s="287">
        <v>634</v>
      </c>
      <c r="D645" s="240">
        <v>466</v>
      </c>
      <c r="E645" s="227"/>
      <c r="F645" s="228"/>
      <c r="G645" s="229"/>
      <c r="H645" s="281">
        <f t="shared" si="105"/>
        <v>586</v>
      </c>
      <c r="I645" s="240"/>
      <c r="J645" s="229"/>
      <c r="L645">
        <v>586</v>
      </c>
    </row>
    <row r="646" customFormat="1" hidden="1" spans="1:10">
      <c r="A646" s="167" t="s">
        <v>600</v>
      </c>
      <c r="B646" s="240"/>
      <c r="C646" s="286">
        <v>0</v>
      </c>
      <c r="D646" s="240"/>
      <c r="E646" s="227"/>
      <c r="F646" s="228"/>
      <c r="G646" s="229"/>
      <c r="H646" s="281">
        <f t="shared" si="105"/>
        <v>0</v>
      </c>
      <c r="I646" s="240"/>
      <c r="J646" s="229"/>
    </row>
    <row r="647" customFormat="1" hidden="1" spans="1:10">
      <c r="A647" s="167" t="s">
        <v>601</v>
      </c>
      <c r="B647" s="240"/>
      <c r="C647" s="286">
        <v>0</v>
      </c>
      <c r="D647" s="240"/>
      <c r="E647" s="227"/>
      <c r="F647" s="228"/>
      <c r="G647" s="229"/>
      <c r="H647" s="281">
        <f t="shared" si="105"/>
        <v>0</v>
      </c>
      <c r="I647" s="240"/>
      <c r="J647" s="229"/>
    </row>
    <row r="648" customFormat="1" hidden="1" spans="1:10">
      <c r="A648" s="167" t="s">
        <v>602</v>
      </c>
      <c r="B648" s="240"/>
      <c r="C648" s="286">
        <v>0</v>
      </c>
      <c r="D648" s="240"/>
      <c r="E648" s="227"/>
      <c r="F648" s="228"/>
      <c r="G648" s="229"/>
      <c r="H648" s="281">
        <f t="shared" si="105"/>
        <v>0</v>
      </c>
      <c r="I648" s="240"/>
      <c r="J648" s="229"/>
    </row>
    <row r="649" customFormat="1" hidden="1" spans="1:12">
      <c r="A649" s="167" t="s">
        <v>603</v>
      </c>
      <c r="B649" s="240">
        <v>29</v>
      </c>
      <c r="C649" s="286">
        <v>641</v>
      </c>
      <c r="D649" s="240">
        <v>463</v>
      </c>
      <c r="E649" s="227"/>
      <c r="F649" s="228"/>
      <c r="G649" s="229"/>
      <c r="H649" s="281">
        <f t="shared" si="105"/>
        <v>728</v>
      </c>
      <c r="I649" s="240"/>
      <c r="J649" s="229"/>
      <c r="L649">
        <v>728</v>
      </c>
    </row>
    <row r="650" customFormat="1" hidden="1" spans="1:10">
      <c r="A650" s="167" t="s">
        <v>604</v>
      </c>
      <c r="B650" s="240"/>
      <c r="C650" s="287">
        <v>0</v>
      </c>
      <c r="D650" s="240"/>
      <c r="E650" s="227"/>
      <c r="F650" s="228"/>
      <c r="G650" s="229"/>
      <c r="H650" s="281">
        <f t="shared" si="105"/>
        <v>0</v>
      </c>
      <c r="I650" s="240"/>
      <c r="J650" s="229"/>
    </row>
    <row r="651" customFormat="1" hidden="1" spans="1:10">
      <c r="A651" s="167" t="s">
        <v>605</v>
      </c>
      <c r="B651" s="240"/>
      <c r="C651" s="287">
        <v>0</v>
      </c>
      <c r="D651" s="240"/>
      <c r="E651" s="227"/>
      <c r="F651" s="228"/>
      <c r="G651" s="229"/>
      <c r="H651" s="281">
        <f t="shared" si="105"/>
        <v>0</v>
      </c>
      <c r="I651" s="240"/>
      <c r="J651" s="229"/>
    </row>
    <row r="652" customFormat="1" hidden="1" spans="1:10">
      <c r="A652" s="167" t="s">
        <v>606</v>
      </c>
      <c r="B652" s="240"/>
      <c r="C652" s="287">
        <v>0</v>
      </c>
      <c r="D652" s="240"/>
      <c r="E652" s="227"/>
      <c r="F652" s="228"/>
      <c r="G652" s="229"/>
      <c r="H652" s="281">
        <f t="shared" si="105"/>
        <v>0</v>
      </c>
      <c r="I652" s="240"/>
      <c r="J652" s="229"/>
    </row>
    <row r="653" customFormat="1" hidden="1" spans="1:10">
      <c r="A653" s="167" t="s">
        <v>607</v>
      </c>
      <c r="B653" s="240"/>
      <c r="C653" s="287">
        <v>0</v>
      </c>
      <c r="D653" s="240"/>
      <c r="E653" s="227"/>
      <c r="F653" s="228"/>
      <c r="G653" s="229"/>
      <c r="H653" s="281">
        <f t="shared" si="105"/>
        <v>0</v>
      </c>
      <c r="I653" s="240"/>
      <c r="J653" s="229"/>
    </row>
    <row r="654" customFormat="1" hidden="1" spans="1:10">
      <c r="A654" s="167" t="s">
        <v>608</v>
      </c>
      <c r="B654" s="284"/>
      <c r="C654" s="287">
        <v>0</v>
      </c>
      <c r="D654" s="284"/>
      <c r="E654" s="227"/>
      <c r="F654" s="228"/>
      <c r="G654" s="229"/>
      <c r="H654" s="281">
        <f t="shared" si="105"/>
        <v>0</v>
      </c>
      <c r="I654" s="240"/>
      <c r="J654" s="229"/>
    </row>
    <row r="655" customFormat="1" hidden="1" spans="1:10">
      <c r="A655" s="167" t="s">
        <v>609</v>
      </c>
      <c r="B655" s="240"/>
      <c r="C655" s="287">
        <v>452</v>
      </c>
      <c r="D655" s="240"/>
      <c r="E655" s="227"/>
      <c r="F655" s="228"/>
      <c r="G655" s="229"/>
      <c r="H655" s="281">
        <f t="shared" si="105"/>
        <v>0</v>
      </c>
      <c r="I655" s="240"/>
      <c r="J655" s="229"/>
    </row>
    <row r="656" customFormat="1" hidden="1" spans="1:10">
      <c r="A656" s="298" t="s">
        <v>610</v>
      </c>
      <c r="B656" s="276">
        <v>3937</v>
      </c>
      <c r="C656" s="277">
        <v>3805</v>
      </c>
      <c r="D656" s="276">
        <f>SUM(D657:D659)</f>
        <v>3605</v>
      </c>
      <c r="E656" s="278">
        <f>D656/C656*100</f>
        <v>94.7437582128778</v>
      </c>
      <c r="F656" s="276">
        <f>D656-B656</f>
        <v>-332</v>
      </c>
      <c r="G656" s="279">
        <f>(D656/B656-1)*100</f>
        <v>-8.43281686563373</v>
      </c>
      <c r="H656" s="277">
        <f>SUM(H657:H659)</f>
        <v>3662</v>
      </c>
      <c r="I656" s="295">
        <f>H656-C656</f>
        <v>-143</v>
      </c>
      <c r="J656" s="279">
        <f>(H656/C656-1)*100</f>
        <v>-3.75821287779238</v>
      </c>
    </row>
    <row r="657" customFormat="1" hidden="1" spans="1:10">
      <c r="A657" s="167" t="s">
        <v>611</v>
      </c>
      <c r="B657" s="240"/>
      <c r="C657" s="286">
        <v>0</v>
      </c>
      <c r="D657" s="240"/>
      <c r="E657" s="227"/>
      <c r="F657" s="228"/>
      <c r="G657" s="229"/>
      <c r="H657" s="281">
        <f t="shared" ref="H657:H659" si="106">L657+M657+N657</f>
        <v>0</v>
      </c>
      <c r="I657" s="240"/>
      <c r="J657" s="229"/>
    </row>
    <row r="658" customFormat="1" hidden="1" spans="1:14">
      <c r="A658" s="167" t="s">
        <v>612</v>
      </c>
      <c r="B658" s="240">
        <v>3342</v>
      </c>
      <c r="C658" s="281">
        <v>2741</v>
      </c>
      <c r="D658" s="240">
        <v>2725</v>
      </c>
      <c r="E658" s="227"/>
      <c r="F658" s="228"/>
      <c r="G658" s="229"/>
      <c r="H658" s="281">
        <f t="shared" si="106"/>
        <v>2659</v>
      </c>
      <c r="I658" s="240">
        <v>0</v>
      </c>
      <c r="J658" s="229">
        <v>0</v>
      </c>
      <c r="L658">
        <v>2601</v>
      </c>
      <c r="N658">
        <v>58</v>
      </c>
    </row>
    <row r="659" customFormat="1" hidden="1" spans="1:14">
      <c r="A659" s="167" t="s">
        <v>613</v>
      </c>
      <c r="B659" s="240">
        <v>595</v>
      </c>
      <c r="C659" s="281">
        <v>1064</v>
      </c>
      <c r="D659" s="240">
        <v>880</v>
      </c>
      <c r="E659" s="227"/>
      <c r="F659" s="228"/>
      <c r="G659" s="229"/>
      <c r="H659" s="281">
        <f t="shared" si="106"/>
        <v>1003</v>
      </c>
      <c r="I659" s="240">
        <v>0</v>
      </c>
      <c r="J659" s="229">
        <v>0</v>
      </c>
      <c r="L659">
        <v>427</v>
      </c>
      <c r="N659">
        <v>576</v>
      </c>
    </row>
    <row r="660" customFormat="1" hidden="1" spans="1:10">
      <c r="A660" s="298" t="s">
        <v>614</v>
      </c>
      <c r="B660" s="276">
        <v>4185</v>
      </c>
      <c r="C660" s="277">
        <v>5251</v>
      </c>
      <c r="D660" s="276">
        <f>SUM(D661:D671)</f>
        <v>3944</v>
      </c>
      <c r="E660" s="278">
        <f>D660/C660*100</f>
        <v>75.1095029518187</v>
      </c>
      <c r="F660" s="276">
        <f>D660-B660</f>
        <v>-241</v>
      </c>
      <c r="G660" s="279">
        <f>(D660/B660-1)*100</f>
        <v>-5.75866188769415</v>
      </c>
      <c r="H660" s="277">
        <f>SUM(H661:H671)</f>
        <v>2824</v>
      </c>
      <c r="I660" s="295">
        <f>H660-C660</f>
        <v>-2427</v>
      </c>
      <c r="J660" s="279">
        <f>(H660/C660-1)*100</f>
        <v>-46.2197676633022</v>
      </c>
    </row>
    <row r="661" customFormat="1" hidden="1" spans="1:13">
      <c r="A661" s="167" t="s">
        <v>615</v>
      </c>
      <c r="B661" s="240">
        <v>561</v>
      </c>
      <c r="C661" s="287">
        <v>618</v>
      </c>
      <c r="D661" s="240">
        <v>510</v>
      </c>
      <c r="E661" s="227"/>
      <c r="F661" s="228"/>
      <c r="G661" s="229"/>
      <c r="H661" s="281">
        <f t="shared" ref="H661:H671" si="107">L661+M661+N661</f>
        <v>596</v>
      </c>
      <c r="I661" s="240"/>
      <c r="J661" s="229"/>
      <c r="L661">
        <v>582</v>
      </c>
      <c r="M661">
        <v>14</v>
      </c>
    </row>
    <row r="662" customFormat="1" hidden="1" spans="1:12">
      <c r="A662" s="167" t="s">
        <v>616</v>
      </c>
      <c r="B662" s="240">
        <v>192</v>
      </c>
      <c r="C662" s="287">
        <v>204</v>
      </c>
      <c r="D662" s="240">
        <v>164</v>
      </c>
      <c r="E662" s="227"/>
      <c r="F662" s="228"/>
      <c r="G662" s="229"/>
      <c r="H662" s="281">
        <f t="shared" si="107"/>
        <v>199</v>
      </c>
      <c r="I662" s="240"/>
      <c r="J662" s="229"/>
      <c r="L662">
        <v>199</v>
      </c>
    </row>
    <row r="663" customFormat="1" hidden="1" spans="1:10">
      <c r="A663" s="167" t="s">
        <v>617</v>
      </c>
      <c r="B663" s="240">
        <v>685</v>
      </c>
      <c r="C663" s="287">
        <v>0</v>
      </c>
      <c r="D663" s="240">
        <v>11</v>
      </c>
      <c r="E663" s="227"/>
      <c r="F663" s="228"/>
      <c r="G663" s="229"/>
      <c r="H663" s="281">
        <f t="shared" si="107"/>
        <v>0</v>
      </c>
      <c r="I663" s="240"/>
      <c r="J663" s="229"/>
    </row>
    <row r="664" customFormat="1" hidden="1" spans="1:10">
      <c r="A664" s="167" t="s">
        <v>618</v>
      </c>
      <c r="B664" s="240"/>
      <c r="C664" s="287">
        <v>0</v>
      </c>
      <c r="D664" s="240"/>
      <c r="E664" s="227"/>
      <c r="F664" s="228"/>
      <c r="G664" s="229"/>
      <c r="H664" s="281">
        <f t="shared" si="107"/>
        <v>0</v>
      </c>
      <c r="I664" s="240"/>
      <c r="J664" s="229"/>
    </row>
    <row r="665" customFormat="1" hidden="1" spans="1:10">
      <c r="A665" s="167" t="s">
        <v>619</v>
      </c>
      <c r="B665" s="240"/>
      <c r="C665" s="287">
        <v>0</v>
      </c>
      <c r="D665" s="240"/>
      <c r="E665" s="227"/>
      <c r="F665" s="228"/>
      <c r="G665" s="229"/>
      <c r="H665" s="281">
        <f t="shared" si="107"/>
        <v>0</v>
      </c>
      <c r="I665" s="240"/>
      <c r="J665" s="229"/>
    </row>
    <row r="666" customFormat="1" hidden="1" spans="1:10">
      <c r="A666" s="167" t="s">
        <v>620</v>
      </c>
      <c r="B666" s="240"/>
      <c r="C666" s="287">
        <v>0</v>
      </c>
      <c r="D666" s="240"/>
      <c r="E666" s="227"/>
      <c r="F666" s="228"/>
      <c r="G666" s="229"/>
      <c r="H666" s="281">
        <f t="shared" si="107"/>
        <v>0</v>
      </c>
      <c r="I666" s="240"/>
      <c r="J666" s="229"/>
    </row>
    <row r="667" customFormat="1" hidden="1" spans="1:10">
      <c r="A667" s="167" t="s">
        <v>621</v>
      </c>
      <c r="B667" s="240"/>
      <c r="C667" s="287">
        <v>0</v>
      </c>
      <c r="D667" s="240"/>
      <c r="E667" s="227"/>
      <c r="F667" s="228"/>
      <c r="G667" s="229"/>
      <c r="H667" s="281">
        <f t="shared" si="107"/>
        <v>0</v>
      </c>
      <c r="I667" s="240"/>
      <c r="J667" s="229"/>
    </row>
    <row r="668" customFormat="1" hidden="1" spans="1:14">
      <c r="A668" s="167" t="s">
        <v>622</v>
      </c>
      <c r="B668" s="240">
        <v>2409</v>
      </c>
      <c r="C668" s="287">
        <v>2878</v>
      </c>
      <c r="D668" s="240">
        <v>2591</v>
      </c>
      <c r="E668" s="227"/>
      <c r="F668" s="228"/>
      <c r="G668" s="229"/>
      <c r="H668" s="281">
        <f t="shared" si="107"/>
        <v>1034</v>
      </c>
      <c r="I668" s="240"/>
      <c r="J668" s="229"/>
      <c r="L668">
        <v>362</v>
      </c>
      <c r="N668">
        <v>672</v>
      </c>
    </row>
    <row r="669" customFormat="1" hidden="1" spans="1:14">
      <c r="A669" s="167" t="s">
        <v>623</v>
      </c>
      <c r="B669" s="240">
        <v>216</v>
      </c>
      <c r="C669" s="287">
        <v>1084</v>
      </c>
      <c r="D669" s="240">
        <v>280</v>
      </c>
      <c r="E669" s="227"/>
      <c r="F669" s="228"/>
      <c r="G669" s="229"/>
      <c r="H669" s="281">
        <f t="shared" si="107"/>
        <v>597</v>
      </c>
      <c r="I669" s="240"/>
      <c r="J669" s="229"/>
      <c r="L669">
        <v>220</v>
      </c>
      <c r="N669">
        <v>377</v>
      </c>
    </row>
    <row r="670" customFormat="1" hidden="1" spans="1:10">
      <c r="A670" s="167" t="s">
        <v>624</v>
      </c>
      <c r="B670" s="240"/>
      <c r="C670" s="287">
        <v>0</v>
      </c>
      <c r="D670" s="240">
        <v>0</v>
      </c>
      <c r="E670" s="227"/>
      <c r="F670" s="228"/>
      <c r="G670" s="229"/>
      <c r="H670" s="281">
        <f t="shared" si="107"/>
        <v>0</v>
      </c>
      <c r="I670" s="240"/>
      <c r="J670" s="229"/>
    </row>
    <row r="671" customFormat="1" hidden="1" spans="1:14">
      <c r="A671" s="167" t="s">
        <v>625</v>
      </c>
      <c r="B671" s="240">
        <v>122</v>
      </c>
      <c r="C671" s="287">
        <v>467</v>
      </c>
      <c r="D671" s="240">
        <v>388</v>
      </c>
      <c r="E671" s="227"/>
      <c r="F671" s="228"/>
      <c r="G671" s="229"/>
      <c r="H671" s="281">
        <f t="shared" si="107"/>
        <v>398</v>
      </c>
      <c r="I671" s="240"/>
      <c r="J671" s="229"/>
      <c r="L671">
        <v>219</v>
      </c>
      <c r="N671">
        <v>179</v>
      </c>
    </row>
    <row r="672" customFormat="1" hidden="1" spans="1:10">
      <c r="A672" s="298" t="s">
        <v>626</v>
      </c>
      <c r="B672" s="276">
        <v>20</v>
      </c>
      <c r="C672" s="277">
        <v>17</v>
      </c>
      <c r="D672" s="276">
        <f>SUM(D673:D674)</f>
        <v>169</v>
      </c>
      <c r="E672" s="278"/>
      <c r="F672" s="276">
        <f>D672-B672</f>
        <v>149</v>
      </c>
      <c r="G672" s="279">
        <f>(D672/B672-1)*100</f>
        <v>745</v>
      </c>
      <c r="H672" s="277">
        <f>SUM(H673:H674)</f>
        <v>21</v>
      </c>
      <c r="I672" s="295">
        <f>H672-C672</f>
        <v>4</v>
      </c>
      <c r="J672" s="279"/>
    </row>
    <row r="673" customFormat="1" hidden="1" spans="1:14">
      <c r="A673" s="167" t="s">
        <v>627</v>
      </c>
      <c r="B673" s="240">
        <v>19</v>
      </c>
      <c r="C673" s="281">
        <v>16</v>
      </c>
      <c r="D673" s="240">
        <v>169</v>
      </c>
      <c r="E673" s="227"/>
      <c r="F673" s="228"/>
      <c r="G673" s="229"/>
      <c r="H673" s="281">
        <f t="shared" ref="H673:H678" si="108">L673+M673+N673</f>
        <v>20</v>
      </c>
      <c r="I673" s="240"/>
      <c r="J673" s="229"/>
      <c r="N673">
        <v>20</v>
      </c>
    </row>
    <row r="674" customFormat="1" hidden="1" spans="1:12">
      <c r="A674" s="167" t="s">
        <v>628</v>
      </c>
      <c r="B674" s="240">
        <v>1</v>
      </c>
      <c r="C674" s="281">
        <v>1</v>
      </c>
      <c r="D674" s="240"/>
      <c r="E674" s="227"/>
      <c r="F674" s="228"/>
      <c r="G674" s="229"/>
      <c r="H674" s="281">
        <f t="shared" si="108"/>
        <v>1</v>
      </c>
      <c r="I674" s="240">
        <v>0</v>
      </c>
      <c r="J674" s="229">
        <v>0</v>
      </c>
      <c r="L674">
        <v>1</v>
      </c>
    </row>
    <row r="675" customFormat="1" hidden="1" spans="1:10">
      <c r="A675" s="298" t="s">
        <v>629</v>
      </c>
      <c r="B675" s="276">
        <v>2147</v>
      </c>
      <c r="C675" s="277">
        <v>3748</v>
      </c>
      <c r="D675" s="276">
        <f>SUM(D676:D678)</f>
        <v>2045</v>
      </c>
      <c r="E675" s="278">
        <f>D675/C675*100</f>
        <v>54.5624332977588</v>
      </c>
      <c r="F675" s="276">
        <f>D675-B675</f>
        <v>-102</v>
      </c>
      <c r="G675" s="279">
        <f>(D675/B675-1)*100</f>
        <v>-4.7508150908244</v>
      </c>
      <c r="H675" s="277">
        <f>SUM(H676:H678)</f>
        <v>1826</v>
      </c>
      <c r="I675" s="295">
        <f>H675-C675</f>
        <v>-1922</v>
      </c>
      <c r="J675" s="279">
        <f>(H675/C675-1)*100</f>
        <v>-51.2806830309498</v>
      </c>
    </row>
    <row r="676" customFormat="1" hidden="1" spans="1:10">
      <c r="A676" s="167" t="s">
        <v>630</v>
      </c>
      <c r="B676" s="240">
        <v>2</v>
      </c>
      <c r="C676" s="287">
        <v>0</v>
      </c>
      <c r="D676" s="240"/>
      <c r="E676" s="227"/>
      <c r="F676" s="228"/>
      <c r="G676" s="229"/>
      <c r="H676" s="281">
        <f t="shared" si="108"/>
        <v>0</v>
      </c>
      <c r="I676" s="240"/>
      <c r="J676" s="229"/>
    </row>
    <row r="677" customFormat="1" hidden="1" spans="1:14">
      <c r="A677" s="167" t="s">
        <v>631</v>
      </c>
      <c r="B677" s="240">
        <v>2023</v>
      </c>
      <c r="C677" s="287">
        <v>2053</v>
      </c>
      <c r="D677" s="240">
        <v>957</v>
      </c>
      <c r="E677" s="227"/>
      <c r="F677" s="228"/>
      <c r="G677" s="229"/>
      <c r="H677" s="281">
        <f t="shared" si="108"/>
        <v>-15</v>
      </c>
      <c r="I677" s="240"/>
      <c r="J677" s="229"/>
      <c r="N677">
        <v>-15</v>
      </c>
    </row>
    <row r="678" customFormat="1" hidden="1" spans="1:14">
      <c r="A678" s="167" t="s">
        <v>632</v>
      </c>
      <c r="B678" s="240">
        <v>122</v>
      </c>
      <c r="C678" s="287">
        <v>1695</v>
      </c>
      <c r="D678" s="240">
        <v>1088</v>
      </c>
      <c r="E678" s="227"/>
      <c r="F678" s="228"/>
      <c r="G678" s="229"/>
      <c r="H678" s="281">
        <f t="shared" si="108"/>
        <v>1841</v>
      </c>
      <c r="I678" s="240"/>
      <c r="J678" s="229"/>
      <c r="L678">
        <v>1597</v>
      </c>
      <c r="M678">
        <v>240</v>
      </c>
      <c r="N678">
        <v>4</v>
      </c>
    </row>
    <row r="679" customFormat="1" hidden="1" spans="1:10">
      <c r="A679" s="298" t="s">
        <v>633</v>
      </c>
      <c r="B679" s="276">
        <v>6308</v>
      </c>
      <c r="C679" s="277">
        <v>5814</v>
      </c>
      <c r="D679" s="276">
        <f>SUM(D680:D683)</f>
        <v>4271</v>
      </c>
      <c r="E679" s="278"/>
      <c r="F679" s="276"/>
      <c r="G679" s="279"/>
      <c r="H679" s="277">
        <f>SUM(H680:H683)</f>
        <v>6639</v>
      </c>
      <c r="I679" s="295">
        <f>H679-C679</f>
        <v>825</v>
      </c>
      <c r="J679" s="279">
        <f>(H679/C679-1)*100</f>
        <v>14.1898864809082</v>
      </c>
    </row>
    <row r="680" s="208" customFormat="1" hidden="1" spans="1:12">
      <c r="A680" s="155" t="s">
        <v>634</v>
      </c>
      <c r="B680" s="240">
        <v>1654</v>
      </c>
      <c r="C680" s="287">
        <v>1523</v>
      </c>
      <c r="D680" s="240">
        <v>1363</v>
      </c>
      <c r="E680" s="227"/>
      <c r="F680" s="228"/>
      <c r="G680" s="229"/>
      <c r="H680" s="281">
        <f t="shared" ref="H680:H683" si="109">L680+M680+N680</f>
        <v>1669</v>
      </c>
      <c r="I680" s="240"/>
      <c r="J680" s="229"/>
      <c r="L680" s="208">
        <v>1669</v>
      </c>
    </row>
    <row r="681" s="208" customFormat="1" hidden="1" spans="1:12">
      <c r="A681" s="155" t="s">
        <v>635</v>
      </c>
      <c r="B681" s="240">
        <v>3580</v>
      </c>
      <c r="C681" s="287">
        <v>2950</v>
      </c>
      <c r="D681" s="240">
        <v>1626</v>
      </c>
      <c r="E681" s="227"/>
      <c r="F681" s="228"/>
      <c r="G681" s="229"/>
      <c r="H681" s="281">
        <f t="shared" si="109"/>
        <v>3608</v>
      </c>
      <c r="I681" s="240"/>
      <c r="J681" s="229"/>
      <c r="L681" s="208">
        <v>3608</v>
      </c>
    </row>
    <row r="682" s="208" customFormat="1" hidden="1" spans="1:12">
      <c r="A682" s="155" t="s">
        <v>636</v>
      </c>
      <c r="B682" s="240">
        <v>789</v>
      </c>
      <c r="C682" s="287">
        <v>1021</v>
      </c>
      <c r="D682" s="240">
        <v>1046</v>
      </c>
      <c r="E682" s="227"/>
      <c r="F682" s="228"/>
      <c r="G682" s="229"/>
      <c r="H682" s="281">
        <f t="shared" si="109"/>
        <v>1042</v>
      </c>
      <c r="I682" s="240"/>
      <c r="J682" s="229"/>
      <c r="L682" s="208">
        <v>1042</v>
      </c>
    </row>
    <row r="683" s="208" customFormat="1" hidden="1" spans="1:12">
      <c r="A683" s="155" t="s">
        <v>637</v>
      </c>
      <c r="B683" s="240">
        <v>285</v>
      </c>
      <c r="C683" s="287">
        <v>320</v>
      </c>
      <c r="D683" s="240">
        <v>236</v>
      </c>
      <c r="E683" s="227"/>
      <c r="F683" s="228"/>
      <c r="G683" s="229"/>
      <c r="H683" s="281">
        <f t="shared" si="109"/>
        <v>320</v>
      </c>
      <c r="I683" s="240"/>
      <c r="J683" s="229"/>
      <c r="L683" s="208">
        <v>320</v>
      </c>
    </row>
    <row r="684" customFormat="1" hidden="1" spans="1:10">
      <c r="A684" s="298" t="s">
        <v>638</v>
      </c>
      <c r="B684" s="276">
        <v>2224</v>
      </c>
      <c r="C684" s="277">
        <v>1973</v>
      </c>
      <c r="D684" s="276">
        <f>SUM(D685:D687)</f>
        <v>1919</v>
      </c>
      <c r="E684" s="278"/>
      <c r="F684" s="276"/>
      <c r="G684" s="279"/>
      <c r="H684" s="277">
        <f>SUM(H685:H687)</f>
        <v>2065</v>
      </c>
      <c r="I684" s="295">
        <f>H684-C684</f>
        <v>92</v>
      </c>
      <c r="J684" s="279">
        <f>(H684/C684-1)*100</f>
        <v>4.66294982260518</v>
      </c>
    </row>
    <row r="685" s="208" customFormat="1" hidden="1" spans="1:10">
      <c r="A685" s="155" t="s">
        <v>639</v>
      </c>
      <c r="B685" s="240">
        <v>34</v>
      </c>
      <c r="C685" s="287">
        <v>0</v>
      </c>
      <c r="D685" s="240"/>
      <c r="E685" s="227"/>
      <c r="F685" s="228"/>
      <c r="G685" s="229"/>
      <c r="H685" s="281">
        <f t="shared" ref="H685:H687" si="110">L685+M685+N685</f>
        <v>0</v>
      </c>
      <c r="I685" s="240"/>
      <c r="J685" s="229"/>
    </row>
    <row r="686" s="208" customFormat="1" hidden="1" spans="1:12">
      <c r="A686" s="155" t="s">
        <v>640</v>
      </c>
      <c r="B686" s="240">
        <v>2190</v>
      </c>
      <c r="C686" s="287">
        <v>1973</v>
      </c>
      <c r="D686" s="240">
        <v>1919</v>
      </c>
      <c r="E686" s="227"/>
      <c r="F686" s="228"/>
      <c r="G686" s="229"/>
      <c r="H686" s="281">
        <f t="shared" si="110"/>
        <v>2065</v>
      </c>
      <c r="I686" s="240"/>
      <c r="J686" s="229"/>
      <c r="L686" s="208">
        <v>2065</v>
      </c>
    </row>
    <row r="687" s="208" customFormat="1" hidden="1" spans="1:10">
      <c r="A687" s="155" t="s">
        <v>641</v>
      </c>
      <c r="B687" s="240"/>
      <c r="C687" s="287">
        <v>0</v>
      </c>
      <c r="D687" s="240"/>
      <c r="E687" s="227"/>
      <c r="F687" s="228"/>
      <c r="G687" s="229"/>
      <c r="H687" s="281">
        <f t="shared" si="110"/>
        <v>0</v>
      </c>
      <c r="I687" s="240"/>
      <c r="J687" s="229"/>
    </row>
    <row r="688" customFormat="1" hidden="1" spans="1:10">
      <c r="A688" s="298" t="s">
        <v>642</v>
      </c>
      <c r="B688" s="276">
        <v>1660</v>
      </c>
      <c r="C688" s="277">
        <v>2012</v>
      </c>
      <c r="D688" s="276">
        <f>SUM(D689:D691)</f>
        <v>2041</v>
      </c>
      <c r="E688" s="278"/>
      <c r="F688" s="276"/>
      <c r="G688" s="279"/>
      <c r="H688" s="277">
        <f>SUM(H689:H691)</f>
        <v>1487</v>
      </c>
      <c r="I688" s="295">
        <f>H688-C688</f>
        <v>-525</v>
      </c>
      <c r="J688" s="279"/>
    </row>
    <row r="689" s="208" customFormat="1" hidden="1" spans="1:13">
      <c r="A689" s="155" t="s">
        <v>643</v>
      </c>
      <c r="B689" s="284">
        <v>1660</v>
      </c>
      <c r="C689" s="287">
        <v>2012</v>
      </c>
      <c r="D689" s="285">
        <v>2041</v>
      </c>
      <c r="E689" s="227"/>
      <c r="F689" s="228"/>
      <c r="G689" s="229"/>
      <c r="H689" s="281">
        <f t="shared" ref="H689:H691" si="111">L689+M689+N689</f>
        <v>1487</v>
      </c>
      <c r="I689" s="240"/>
      <c r="J689" s="229"/>
      <c r="L689" s="208">
        <v>500</v>
      </c>
      <c r="M689" s="208">
        <v>987</v>
      </c>
    </row>
    <row r="690" s="208" customFormat="1" hidden="1" spans="1:10">
      <c r="A690" s="155" t="s">
        <v>644</v>
      </c>
      <c r="B690" s="240"/>
      <c r="C690" s="287">
        <v>0</v>
      </c>
      <c r="D690" s="240"/>
      <c r="E690" s="227"/>
      <c r="F690" s="228"/>
      <c r="G690" s="229"/>
      <c r="H690" s="281">
        <f t="shared" si="111"/>
        <v>0</v>
      </c>
      <c r="I690" s="240"/>
      <c r="J690" s="229"/>
    </row>
    <row r="691" s="208" customFormat="1" hidden="1" spans="1:10">
      <c r="A691" s="155" t="s">
        <v>645</v>
      </c>
      <c r="B691" s="240"/>
      <c r="C691" s="287">
        <v>0</v>
      </c>
      <c r="D691" s="240"/>
      <c r="E691" s="227"/>
      <c r="F691" s="228"/>
      <c r="G691" s="229"/>
      <c r="H691" s="281">
        <f t="shared" si="111"/>
        <v>0</v>
      </c>
      <c r="I691" s="240"/>
      <c r="J691" s="229"/>
    </row>
    <row r="692" customFormat="1" hidden="1" spans="1:10">
      <c r="A692" s="298" t="s">
        <v>646</v>
      </c>
      <c r="B692" s="276">
        <v>127</v>
      </c>
      <c r="C692" s="277">
        <v>6</v>
      </c>
      <c r="D692" s="276">
        <f>SUM(D693:D694)</f>
        <v>186</v>
      </c>
      <c r="E692" s="278"/>
      <c r="F692" s="276"/>
      <c r="G692" s="279"/>
      <c r="H692" s="277">
        <f>SUM(H693:H694)</f>
        <v>135</v>
      </c>
      <c r="I692" s="295">
        <f>H692-C692</f>
        <v>129</v>
      </c>
      <c r="J692" s="279"/>
    </row>
    <row r="693" s="208" customFormat="1" hidden="1" spans="1:14">
      <c r="A693" s="155" t="s">
        <v>647</v>
      </c>
      <c r="B693" s="240">
        <v>127</v>
      </c>
      <c r="C693" s="287">
        <v>6</v>
      </c>
      <c r="D693" s="240">
        <v>186</v>
      </c>
      <c r="E693" s="227"/>
      <c r="F693" s="228"/>
      <c r="G693" s="229"/>
      <c r="H693" s="281">
        <f t="shared" ref="H693:H701" si="112">L693+M693+N693</f>
        <v>135</v>
      </c>
      <c r="I693" s="240"/>
      <c r="J693" s="229"/>
      <c r="M693" s="208">
        <v>116</v>
      </c>
      <c r="N693" s="208">
        <v>19</v>
      </c>
    </row>
    <row r="694" s="208" customFormat="1" hidden="1" spans="1:10">
      <c r="A694" s="155" t="s">
        <v>648</v>
      </c>
      <c r="B694" s="240"/>
      <c r="C694" s="287">
        <v>0</v>
      </c>
      <c r="D694" s="240"/>
      <c r="E694" s="227"/>
      <c r="F694" s="228"/>
      <c r="G694" s="229"/>
      <c r="H694" s="281">
        <f t="shared" si="112"/>
        <v>0</v>
      </c>
      <c r="I694" s="240"/>
      <c r="J694" s="229"/>
    </row>
    <row r="695" customFormat="1" hidden="1" spans="1:10">
      <c r="A695" s="298" t="s">
        <v>649</v>
      </c>
      <c r="B695" s="276">
        <v>396</v>
      </c>
      <c r="C695" s="277">
        <v>413</v>
      </c>
      <c r="D695" s="276">
        <f>SUM(D696:D701)</f>
        <v>363</v>
      </c>
      <c r="E695" s="278"/>
      <c r="F695" s="276"/>
      <c r="G695" s="279"/>
      <c r="H695" s="277">
        <f>SUM(H696:H701)</f>
        <v>439</v>
      </c>
      <c r="I695" s="295">
        <f>H695-C695</f>
        <v>26</v>
      </c>
      <c r="J695" s="279"/>
    </row>
    <row r="696" s="208" customFormat="1" hidden="1" spans="1:12">
      <c r="A696" s="155" t="s">
        <v>149</v>
      </c>
      <c r="B696" s="240">
        <v>63</v>
      </c>
      <c r="C696" s="287">
        <v>65</v>
      </c>
      <c r="D696" s="240">
        <v>59</v>
      </c>
      <c r="E696" s="227"/>
      <c r="F696" s="228"/>
      <c r="G696" s="229"/>
      <c r="H696" s="281">
        <f t="shared" si="112"/>
        <v>63</v>
      </c>
      <c r="I696" s="240"/>
      <c r="J696" s="229"/>
      <c r="L696" s="208">
        <v>63</v>
      </c>
    </row>
    <row r="697" customFormat="1" hidden="1" spans="1:12">
      <c r="A697" s="167" t="s">
        <v>150</v>
      </c>
      <c r="B697" s="240">
        <v>24</v>
      </c>
      <c r="C697" s="287">
        <v>1</v>
      </c>
      <c r="D697" s="240">
        <v>6</v>
      </c>
      <c r="E697" s="227"/>
      <c r="F697" s="228"/>
      <c r="G697" s="229"/>
      <c r="H697" s="281">
        <f t="shared" si="112"/>
        <v>1</v>
      </c>
      <c r="I697" s="240"/>
      <c r="J697" s="229"/>
      <c r="L697">
        <v>1</v>
      </c>
    </row>
    <row r="698" s="208" customFormat="1" hidden="1" spans="1:12">
      <c r="A698" s="155" t="s">
        <v>650</v>
      </c>
      <c r="B698" s="240">
        <v>2</v>
      </c>
      <c r="C698" s="287">
        <v>2</v>
      </c>
      <c r="D698" s="240"/>
      <c r="E698" s="227"/>
      <c r="F698" s="228"/>
      <c r="G698" s="229"/>
      <c r="H698" s="281">
        <f t="shared" si="112"/>
        <v>1</v>
      </c>
      <c r="I698" s="240"/>
      <c r="J698" s="229"/>
      <c r="L698" s="208">
        <v>1</v>
      </c>
    </row>
    <row r="699" s="208" customFormat="1" hidden="1" spans="1:10">
      <c r="A699" s="155" t="s">
        <v>651</v>
      </c>
      <c r="B699" s="240"/>
      <c r="C699" s="287">
        <v>0</v>
      </c>
      <c r="D699" s="240"/>
      <c r="E699" s="227"/>
      <c r="F699" s="228"/>
      <c r="G699" s="229"/>
      <c r="H699" s="281">
        <f t="shared" si="112"/>
        <v>0</v>
      </c>
      <c r="I699" s="240"/>
      <c r="J699" s="229"/>
    </row>
    <row r="700" s="208" customFormat="1" hidden="1" spans="1:12">
      <c r="A700" s="155" t="s">
        <v>158</v>
      </c>
      <c r="B700" s="240">
        <v>297</v>
      </c>
      <c r="C700" s="287">
        <v>326</v>
      </c>
      <c r="D700" s="240">
        <v>298</v>
      </c>
      <c r="E700" s="227"/>
      <c r="F700" s="228"/>
      <c r="G700" s="229"/>
      <c r="H700" s="281">
        <f t="shared" si="112"/>
        <v>323</v>
      </c>
      <c r="I700" s="240"/>
      <c r="J700" s="229"/>
      <c r="L700" s="208">
        <v>323</v>
      </c>
    </row>
    <row r="701" s="208" customFormat="1" hidden="1" spans="1:14">
      <c r="A701" s="155" t="s">
        <v>652</v>
      </c>
      <c r="B701" s="240">
        <v>10</v>
      </c>
      <c r="C701" s="287">
        <v>19</v>
      </c>
      <c r="D701" s="240"/>
      <c r="E701" s="227"/>
      <c r="F701" s="228"/>
      <c r="G701" s="229"/>
      <c r="H701" s="281">
        <f t="shared" si="112"/>
        <v>51</v>
      </c>
      <c r="I701" s="240"/>
      <c r="J701" s="229"/>
      <c r="M701" s="208">
        <v>31</v>
      </c>
      <c r="N701" s="208">
        <v>20</v>
      </c>
    </row>
    <row r="702" customFormat="1" hidden="1" spans="1:10">
      <c r="A702" s="298" t="s">
        <v>653</v>
      </c>
      <c r="B702" s="276"/>
      <c r="C702" s="277"/>
      <c r="D702" s="276"/>
      <c r="E702" s="278"/>
      <c r="F702" s="276">
        <f t="shared" ref="F702:F707" si="113">D702-B702</f>
        <v>0</v>
      </c>
      <c r="G702" s="279" t="e">
        <f t="shared" ref="G702:G707" si="114">(D702/B702-1)*100</f>
        <v>#DIV/0!</v>
      </c>
      <c r="H702" s="277"/>
      <c r="I702" s="295">
        <f t="shared" ref="I702:I707" si="115">H702-C702</f>
        <v>0</v>
      </c>
      <c r="J702" s="279"/>
    </row>
    <row r="703" customFormat="1" hidden="1" spans="1:10">
      <c r="A703" s="167" t="s">
        <v>654</v>
      </c>
      <c r="B703" s="240"/>
      <c r="C703" s="287">
        <v>0</v>
      </c>
      <c r="D703" s="240"/>
      <c r="E703" s="227"/>
      <c r="F703" s="228"/>
      <c r="G703" s="229"/>
      <c r="H703" s="281">
        <f t="shared" ref="H703:H715" si="116">L703+M703+N703</f>
        <v>0</v>
      </c>
      <c r="I703" s="240"/>
      <c r="J703" s="229"/>
    </row>
    <row r="704" customFormat="1" hidden="1" spans="1:10">
      <c r="A704" s="298" t="s">
        <v>655</v>
      </c>
      <c r="B704" s="276">
        <v>118</v>
      </c>
      <c r="C704" s="277">
        <v>417</v>
      </c>
      <c r="D704" s="276">
        <f>SUM(D705)</f>
        <v>276</v>
      </c>
      <c r="E704" s="278"/>
      <c r="F704" s="276">
        <f t="shared" si="113"/>
        <v>158</v>
      </c>
      <c r="G704" s="279">
        <f t="shared" si="114"/>
        <v>133.898305084746</v>
      </c>
      <c r="H704" s="277">
        <f>SUM(H705)</f>
        <v>1010</v>
      </c>
      <c r="I704" s="295">
        <f t="shared" si="115"/>
        <v>593</v>
      </c>
      <c r="J704" s="279"/>
    </row>
    <row r="705" customFormat="1" hidden="1" spans="1:14">
      <c r="A705" s="167" t="s">
        <v>656</v>
      </c>
      <c r="B705" s="240">
        <v>118</v>
      </c>
      <c r="C705" s="287">
        <v>417</v>
      </c>
      <c r="D705" s="240">
        <v>276</v>
      </c>
      <c r="E705" s="227"/>
      <c r="F705" s="228"/>
      <c r="G705" s="229"/>
      <c r="H705" s="281">
        <f t="shared" si="116"/>
        <v>1010</v>
      </c>
      <c r="I705" s="240"/>
      <c r="J705" s="229"/>
      <c r="N705">
        <v>1010</v>
      </c>
    </row>
    <row r="706" s="208" customFormat="1" spans="1:10">
      <c r="A706" s="270" t="s">
        <v>657</v>
      </c>
      <c r="B706" s="271">
        <v>457</v>
      </c>
      <c r="C706" s="272">
        <v>1721</v>
      </c>
      <c r="D706" s="271">
        <f>D707+D716+D720+D729+D734+D741+D747+D750+D753+D754+D755+D761+D762+D763+D779+D785</f>
        <v>8787</v>
      </c>
      <c r="E706" s="273">
        <f>D706/C706*100</f>
        <v>510.575246949448</v>
      </c>
      <c r="F706" s="271">
        <f t="shared" si="113"/>
        <v>8330</v>
      </c>
      <c r="G706" s="274">
        <f t="shared" si="114"/>
        <v>1822.75711159737</v>
      </c>
      <c r="H706" s="272">
        <f>H707+H716+H720+H729+H734+H741+H747+H750+H753+H754+H755+H761+H762+H763+H779+H785</f>
        <v>6117</v>
      </c>
      <c r="I706" s="294">
        <f t="shared" si="115"/>
        <v>4396</v>
      </c>
      <c r="J706" s="274">
        <f>(H706/C706-1)*100</f>
        <v>255.432887855898</v>
      </c>
    </row>
    <row r="707" customFormat="1" hidden="1" spans="1:10">
      <c r="A707" s="298" t="s">
        <v>658</v>
      </c>
      <c r="B707" s="308">
        <v>131</v>
      </c>
      <c r="C707" s="304"/>
      <c r="D707" s="308">
        <f>SUM(D708:D715)</f>
        <v>66</v>
      </c>
      <c r="E707" s="278" t="e">
        <f>D707/C707*100</f>
        <v>#DIV/0!</v>
      </c>
      <c r="F707" s="276">
        <f t="shared" si="113"/>
        <v>-65</v>
      </c>
      <c r="G707" s="279">
        <f t="shared" si="114"/>
        <v>-49.618320610687</v>
      </c>
      <c r="H707" s="304">
        <f>SUM(H708:H715)</f>
        <v>23</v>
      </c>
      <c r="I707" s="295">
        <f t="shared" si="115"/>
        <v>23</v>
      </c>
      <c r="J707" s="279" t="e">
        <f>(H707/C707-1)*100</f>
        <v>#DIV/0!</v>
      </c>
    </row>
    <row r="708" s="208" customFormat="1" hidden="1" spans="1:10">
      <c r="A708" s="283" t="s">
        <v>149</v>
      </c>
      <c r="B708" s="240">
        <v>37</v>
      </c>
      <c r="C708" s="307">
        <v>0</v>
      </c>
      <c r="D708" s="240">
        <v>1</v>
      </c>
      <c r="E708" s="227"/>
      <c r="F708" s="228"/>
      <c r="G708" s="229"/>
      <c r="H708" s="281">
        <f t="shared" si="116"/>
        <v>0</v>
      </c>
      <c r="I708" s="240"/>
      <c r="J708" s="229"/>
    </row>
    <row r="709" s="208" customFormat="1" hidden="1" spans="1:10">
      <c r="A709" s="283" t="s">
        <v>150</v>
      </c>
      <c r="B709" s="240">
        <v>2</v>
      </c>
      <c r="C709" s="307">
        <v>0</v>
      </c>
      <c r="D709" s="240">
        <v>2</v>
      </c>
      <c r="E709" s="227"/>
      <c r="F709" s="228"/>
      <c r="G709" s="229"/>
      <c r="H709" s="281">
        <f t="shared" si="116"/>
        <v>0</v>
      </c>
      <c r="I709" s="240"/>
      <c r="J709" s="229"/>
    </row>
    <row r="710" s="208" customFormat="1" hidden="1" spans="1:10">
      <c r="A710" s="283" t="s">
        <v>151</v>
      </c>
      <c r="B710" s="240"/>
      <c r="C710" s="307">
        <v>0</v>
      </c>
      <c r="D710" s="240"/>
      <c r="E710" s="227"/>
      <c r="F710" s="228"/>
      <c r="G710" s="229"/>
      <c r="H710" s="281">
        <f t="shared" si="116"/>
        <v>0</v>
      </c>
      <c r="I710" s="240"/>
      <c r="J710" s="229"/>
    </row>
    <row r="711" s="208" customFormat="1" hidden="1" spans="1:10">
      <c r="A711" s="283" t="s">
        <v>659</v>
      </c>
      <c r="B711" s="240"/>
      <c r="C711" s="287">
        <v>0</v>
      </c>
      <c r="D711" s="240"/>
      <c r="E711" s="227"/>
      <c r="F711" s="228"/>
      <c r="G711" s="229"/>
      <c r="H711" s="281">
        <f t="shared" si="116"/>
        <v>0</v>
      </c>
      <c r="I711" s="240"/>
      <c r="J711" s="229"/>
    </row>
    <row r="712" s="208" customFormat="1" hidden="1" spans="1:10">
      <c r="A712" s="283" t="s">
        <v>660</v>
      </c>
      <c r="B712" s="240"/>
      <c r="C712" s="287">
        <v>0</v>
      </c>
      <c r="D712" s="240"/>
      <c r="E712" s="227"/>
      <c r="F712" s="228"/>
      <c r="G712" s="229"/>
      <c r="H712" s="281">
        <f t="shared" si="116"/>
        <v>0</v>
      </c>
      <c r="I712" s="240"/>
      <c r="J712" s="229"/>
    </row>
    <row r="713" customFormat="1" hidden="1" spans="1:10">
      <c r="A713" s="167" t="s">
        <v>661</v>
      </c>
      <c r="B713" s="240"/>
      <c r="C713" s="287">
        <v>0</v>
      </c>
      <c r="D713" s="240"/>
      <c r="E713" s="227"/>
      <c r="F713" s="228"/>
      <c r="G713" s="229"/>
      <c r="H713" s="281">
        <f t="shared" si="116"/>
        <v>0</v>
      </c>
      <c r="I713" s="240"/>
      <c r="J713" s="229"/>
    </row>
    <row r="714" customFormat="1" hidden="1" spans="1:10">
      <c r="A714" s="167" t="s">
        <v>662</v>
      </c>
      <c r="B714" s="240"/>
      <c r="C714" s="287">
        <v>0</v>
      </c>
      <c r="D714" s="240"/>
      <c r="E714" s="227"/>
      <c r="F714" s="228"/>
      <c r="G714" s="229"/>
      <c r="H714" s="281">
        <f t="shared" si="116"/>
        <v>0</v>
      </c>
      <c r="I714" s="240"/>
      <c r="J714" s="229"/>
    </row>
    <row r="715" customFormat="1" hidden="1" spans="1:12">
      <c r="A715" s="167" t="s">
        <v>663</v>
      </c>
      <c r="B715" s="240">
        <v>92</v>
      </c>
      <c r="C715" s="287">
        <v>0</v>
      </c>
      <c r="D715" s="240">
        <v>63</v>
      </c>
      <c r="E715" s="227"/>
      <c r="F715" s="228"/>
      <c r="G715" s="229"/>
      <c r="H715" s="281">
        <f t="shared" si="116"/>
        <v>23</v>
      </c>
      <c r="I715" s="240"/>
      <c r="J715" s="229"/>
      <c r="L715">
        <v>23</v>
      </c>
    </row>
    <row r="716" customFormat="1" hidden="1" spans="1:10">
      <c r="A716" s="298" t="s">
        <v>664</v>
      </c>
      <c r="B716" s="308">
        <v>67</v>
      </c>
      <c r="C716" s="304"/>
      <c r="D716" s="308">
        <f>SUM(D717:D719)</f>
        <v>0</v>
      </c>
      <c r="E716" s="278"/>
      <c r="F716" s="276"/>
      <c r="G716" s="279"/>
      <c r="H716" s="304"/>
      <c r="I716" s="295">
        <f>H716-C716</f>
        <v>0</v>
      </c>
      <c r="J716" s="279"/>
    </row>
    <row r="717" customFormat="1" hidden="1" spans="1:10">
      <c r="A717" s="167" t="s">
        <v>665</v>
      </c>
      <c r="B717" s="240"/>
      <c r="C717" s="287">
        <v>0</v>
      </c>
      <c r="D717" s="240"/>
      <c r="E717" s="227"/>
      <c r="F717" s="228"/>
      <c r="G717" s="229"/>
      <c r="H717" s="281">
        <f t="shared" ref="H717:H719" si="117">L717+M717+N717</f>
        <v>0</v>
      </c>
      <c r="I717" s="240"/>
      <c r="J717" s="229"/>
    </row>
    <row r="718" customFormat="1" hidden="1" spans="1:10">
      <c r="A718" s="167" t="s">
        <v>666</v>
      </c>
      <c r="B718" s="240"/>
      <c r="C718" s="287">
        <v>0</v>
      </c>
      <c r="D718" s="240"/>
      <c r="E718" s="227"/>
      <c r="F718" s="240"/>
      <c r="G718" s="229"/>
      <c r="H718" s="281">
        <f t="shared" si="117"/>
        <v>0</v>
      </c>
      <c r="I718" s="240"/>
      <c r="J718" s="229"/>
    </row>
    <row r="719" customFormat="1" hidden="1" spans="1:10">
      <c r="A719" s="167" t="s">
        <v>667</v>
      </c>
      <c r="B719" s="240">
        <v>67</v>
      </c>
      <c r="C719" s="287">
        <v>0</v>
      </c>
      <c r="D719" s="240"/>
      <c r="E719" s="227"/>
      <c r="F719" s="228"/>
      <c r="G719" s="229"/>
      <c r="H719" s="281">
        <f t="shared" si="117"/>
        <v>0</v>
      </c>
      <c r="I719" s="240"/>
      <c r="J719" s="229"/>
    </row>
    <row r="720" customFormat="1" hidden="1" spans="1:10">
      <c r="A720" s="298" t="s">
        <v>668</v>
      </c>
      <c r="B720" s="308">
        <v>92</v>
      </c>
      <c r="C720" s="304">
        <v>118</v>
      </c>
      <c r="D720" s="308">
        <f>SUM(D721:D728)</f>
        <v>5484</v>
      </c>
      <c r="E720" s="278"/>
      <c r="F720" s="276">
        <f>D720-B720</f>
        <v>5392</v>
      </c>
      <c r="G720" s="279">
        <f>(D720/B720-1)*100</f>
        <v>5860.86956521739</v>
      </c>
      <c r="H720" s="304">
        <f>SUM(H721:H728)</f>
        <v>3400</v>
      </c>
      <c r="I720" s="295">
        <f>H720-C720</f>
        <v>3282</v>
      </c>
      <c r="J720" s="279"/>
    </row>
    <row r="721" customFormat="1" hidden="1" spans="1:14">
      <c r="A721" s="167" t="s">
        <v>669</v>
      </c>
      <c r="B721" s="240"/>
      <c r="C721" s="287">
        <v>0</v>
      </c>
      <c r="D721" s="240">
        <v>22</v>
      </c>
      <c r="E721" s="227"/>
      <c r="F721" s="228"/>
      <c r="G721" s="229"/>
      <c r="H721" s="281">
        <f t="shared" ref="H721:H728" si="118">L721+M721+N721</f>
        <v>256</v>
      </c>
      <c r="I721" s="240"/>
      <c r="J721" s="229"/>
      <c r="N721">
        <v>256</v>
      </c>
    </row>
    <row r="722" customFormat="1" hidden="1" spans="1:14">
      <c r="A722" s="167" t="s">
        <v>670</v>
      </c>
      <c r="B722" s="240"/>
      <c r="C722" s="286">
        <v>0</v>
      </c>
      <c r="D722" s="240">
        <v>5362</v>
      </c>
      <c r="E722" s="227"/>
      <c r="F722" s="228"/>
      <c r="G722" s="229"/>
      <c r="H722" s="281">
        <f t="shared" si="118"/>
        <v>3144</v>
      </c>
      <c r="I722" s="240"/>
      <c r="J722" s="229"/>
      <c r="M722">
        <v>-8</v>
      </c>
      <c r="N722">
        <v>3152</v>
      </c>
    </row>
    <row r="723" customFormat="1" hidden="1" spans="1:10">
      <c r="A723" s="167" t="s">
        <v>671</v>
      </c>
      <c r="B723" s="240"/>
      <c r="C723" s="287">
        <v>0</v>
      </c>
      <c r="D723" s="240">
        <v>0</v>
      </c>
      <c r="E723" s="227"/>
      <c r="F723" s="228"/>
      <c r="G723" s="229"/>
      <c r="H723" s="281">
        <f t="shared" si="118"/>
        <v>0</v>
      </c>
      <c r="I723" s="240"/>
      <c r="J723" s="229"/>
    </row>
    <row r="724" customFormat="1" hidden="1" spans="1:10">
      <c r="A724" s="167" t="s">
        <v>672</v>
      </c>
      <c r="B724" s="240">
        <v>82</v>
      </c>
      <c r="C724" s="287">
        <v>118</v>
      </c>
      <c r="D724" s="240">
        <v>100</v>
      </c>
      <c r="E724" s="227"/>
      <c r="F724" s="228"/>
      <c r="G724" s="229"/>
      <c r="H724" s="281">
        <f t="shared" si="118"/>
        <v>0</v>
      </c>
      <c r="I724" s="240"/>
      <c r="J724" s="229"/>
    </row>
    <row r="725" customFormat="1" hidden="1" spans="1:10">
      <c r="A725" s="167" t="s">
        <v>673</v>
      </c>
      <c r="B725" s="240"/>
      <c r="C725" s="287">
        <v>0</v>
      </c>
      <c r="D725" s="240"/>
      <c r="E725" s="227"/>
      <c r="F725" s="228"/>
      <c r="G725" s="229"/>
      <c r="H725" s="281">
        <f t="shared" si="118"/>
        <v>0</v>
      </c>
      <c r="I725" s="240"/>
      <c r="J725" s="229"/>
    </row>
    <row r="726" customFormat="1" hidden="1" spans="1:10">
      <c r="A726" s="167" t="s">
        <v>674</v>
      </c>
      <c r="B726" s="240"/>
      <c r="C726" s="287">
        <v>0</v>
      </c>
      <c r="D726" s="240"/>
      <c r="E726" s="227"/>
      <c r="F726" s="228"/>
      <c r="G726" s="229"/>
      <c r="H726" s="281">
        <f t="shared" si="118"/>
        <v>0</v>
      </c>
      <c r="I726" s="240"/>
      <c r="J726" s="229"/>
    </row>
    <row r="727" customFormat="1" hidden="1" spans="1:10">
      <c r="A727" s="167" t="s">
        <v>675</v>
      </c>
      <c r="B727" s="240"/>
      <c r="C727" s="287">
        <v>0</v>
      </c>
      <c r="D727" s="240"/>
      <c r="E727" s="227"/>
      <c r="F727" s="228"/>
      <c r="G727" s="229"/>
      <c r="H727" s="281">
        <f t="shared" si="118"/>
        <v>0</v>
      </c>
      <c r="I727" s="240"/>
      <c r="J727" s="229"/>
    </row>
    <row r="728" customFormat="1" hidden="1" spans="1:10">
      <c r="A728" s="167" t="s">
        <v>676</v>
      </c>
      <c r="B728" s="240">
        <v>10</v>
      </c>
      <c r="C728" s="287">
        <v>0</v>
      </c>
      <c r="D728" s="240"/>
      <c r="E728" s="227"/>
      <c r="F728" s="228"/>
      <c r="G728" s="229"/>
      <c r="H728" s="281">
        <f t="shared" si="118"/>
        <v>0</v>
      </c>
      <c r="I728" s="240">
        <f>H728-C728</f>
        <v>0</v>
      </c>
      <c r="J728" s="229"/>
    </row>
    <row r="729" customFormat="1" hidden="1" spans="1:10">
      <c r="A729" s="298" t="s">
        <v>677</v>
      </c>
      <c r="B729" s="308">
        <v>67</v>
      </c>
      <c r="C729" s="304">
        <v>1501</v>
      </c>
      <c r="D729" s="308">
        <f>SUM(D730:D733)</f>
        <v>1185</v>
      </c>
      <c r="E729" s="278"/>
      <c r="F729" s="276">
        <f>D729-B729</f>
        <v>1118</v>
      </c>
      <c r="G729" s="279">
        <f>(D729/B729-1)*100</f>
        <v>1668.65671641791</v>
      </c>
      <c r="H729" s="304">
        <f>SUM(H730:H733)</f>
        <v>150</v>
      </c>
      <c r="I729" s="295">
        <f>H729-C729</f>
        <v>-1351</v>
      </c>
      <c r="J729" s="279"/>
    </row>
    <row r="730" customFormat="1" hidden="1" spans="1:14">
      <c r="A730" s="167" t="s">
        <v>678</v>
      </c>
      <c r="B730" s="240">
        <v>52</v>
      </c>
      <c r="C730" s="281">
        <v>151</v>
      </c>
      <c r="D730" s="240">
        <v>155</v>
      </c>
      <c r="E730" s="227"/>
      <c r="F730" s="240"/>
      <c r="G730" s="229"/>
      <c r="H730" s="281">
        <f t="shared" ref="H730:H733" si="119">L730+M730+N730</f>
        <v>150</v>
      </c>
      <c r="I730" s="240">
        <v>0</v>
      </c>
      <c r="J730" s="229"/>
      <c r="M730">
        <v>130</v>
      </c>
      <c r="N730">
        <v>20</v>
      </c>
    </row>
    <row r="731" customFormat="1" hidden="1" spans="1:10">
      <c r="A731" s="167" t="s">
        <v>679</v>
      </c>
      <c r="B731" s="240">
        <v>15</v>
      </c>
      <c r="C731" s="281">
        <v>1350</v>
      </c>
      <c r="D731" s="240">
        <v>1030</v>
      </c>
      <c r="E731" s="227"/>
      <c r="F731" s="228"/>
      <c r="G731" s="229"/>
      <c r="H731" s="281">
        <f t="shared" si="119"/>
        <v>0</v>
      </c>
      <c r="I731" s="240">
        <v>0</v>
      </c>
      <c r="J731" s="229"/>
    </row>
    <row r="732" customFormat="1" hidden="1" spans="1:10">
      <c r="A732" s="167" t="s">
        <v>680</v>
      </c>
      <c r="B732" s="240"/>
      <c r="C732" s="281">
        <v>0</v>
      </c>
      <c r="D732" s="240"/>
      <c r="E732" s="227"/>
      <c r="F732" s="240"/>
      <c r="G732" s="229"/>
      <c r="H732" s="281">
        <f t="shared" si="119"/>
        <v>0</v>
      </c>
      <c r="I732" s="240">
        <v>0</v>
      </c>
      <c r="J732" s="229"/>
    </row>
    <row r="733" customFormat="1" hidden="1" spans="1:10">
      <c r="A733" s="167" t="s">
        <v>681</v>
      </c>
      <c r="B733" s="240"/>
      <c r="C733" s="281">
        <v>0</v>
      </c>
      <c r="D733" s="240"/>
      <c r="E733" s="227"/>
      <c r="F733" s="240"/>
      <c r="G733" s="229"/>
      <c r="H733" s="281">
        <f t="shared" si="119"/>
        <v>0</v>
      </c>
      <c r="I733" s="240">
        <v>0</v>
      </c>
      <c r="J733" s="229"/>
    </row>
    <row r="734" customFormat="1" hidden="1" spans="1:10">
      <c r="A734" s="298" t="s">
        <v>682</v>
      </c>
      <c r="B734" s="308"/>
      <c r="C734" s="304">
        <v>57</v>
      </c>
      <c r="D734" s="308"/>
      <c r="E734" s="278"/>
      <c r="F734" s="276"/>
      <c r="G734" s="279"/>
      <c r="H734" s="304">
        <f>SUM(H735:H740)</f>
        <v>45</v>
      </c>
      <c r="I734" s="295">
        <f>H734-C734</f>
        <v>-12</v>
      </c>
      <c r="J734" s="279"/>
    </row>
    <row r="735" customFormat="1" hidden="1" spans="1:10">
      <c r="A735" s="167" t="s">
        <v>683</v>
      </c>
      <c r="B735" s="240"/>
      <c r="C735" s="281">
        <v>0</v>
      </c>
      <c r="D735" s="240"/>
      <c r="E735" s="227"/>
      <c r="F735" s="240"/>
      <c r="G735" s="229"/>
      <c r="H735" s="281">
        <f t="shared" ref="H735:H740" si="120">L735+M735+N735</f>
        <v>0</v>
      </c>
      <c r="I735" s="240">
        <v>0</v>
      </c>
      <c r="J735" s="229"/>
    </row>
    <row r="736" customFormat="1" hidden="1" spans="1:10">
      <c r="A736" s="167" t="s">
        <v>684</v>
      </c>
      <c r="B736" s="240"/>
      <c r="C736" s="281">
        <v>0</v>
      </c>
      <c r="D736" s="240"/>
      <c r="E736" s="227"/>
      <c r="F736" s="240"/>
      <c r="G736" s="229"/>
      <c r="H736" s="281">
        <f t="shared" si="120"/>
        <v>0</v>
      </c>
      <c r="I736" s="240">
        <v>0</v>
      </c>
      <c r="J736" s="229"/>
    </row>
    <row r="737" customFormat="1" hidden="1" spans="1:10">
      <c r="A737" s="167" t="s">
        <v>685</v>
      </c>
      <c r="B737" s="240"/>
      <c r="C737" s="281">
        <v>0</v>
      </c>
      <c r="D737" s="240"/>
      <c r="E737" s="227"/>
      <c r="F737" s="240"/>
      <c r="G737" s="229"/>
      <c r="H737" s="281">
        <f t="shared" si="120"/>
        <v>0</v>
      </c>
      <c r="I737" s="240">
        <v>0</v>
      </c>
      <c r="J737" s="229"/>
    </row>
    <row r="738" customFormat="1" hidden="1" spans="1:10">
      <c r="A738" s="167" t="s">
        <v>686</v>
      </c>
      <c r="B738" s="240"/>
      <c r="C738" s="281">
        <v>0</v>
      </c>
      <c r="D738" s="240"/>
      <c r="E738" s="227"/>
      <c r="F738" s="240"/>
      <c r="G738" s="229"/>
      <c r="H738" s="281">
        <f t="shared" si="120"/>
        <v>0</v>
      </c>
      <c r="I738" s="240">
        <v>0</v>
      </c>
      <c r="J738" s="229"/>
    </row>
    <row r="739" customFormat="1" hidden="1" spans="1:13">
      <c r="A739" s="167" t="s">
        <v>687</v>
      </c>
      <c r="B739" s="240"/>
      <c r="C739" s="281">
        <v>57</v>
      </c>
      <c r="D739" s="240"/>
      <c r="E739" s="227"/>
      <c r="F739" s="240"/>
      <c r="G739" s="229"/>
      <c r="H739" s="281">
        <f t="shared" si="120"/>
        <v>45</v>
      </c>
      <c r="I739" s="240"/>
      <c r="J739" s="229"/>
      <c r="M739">
        <v>45</v>
      </c>
    </row>
    <row r="740" customFormat="1" hidden="1" spans="1:10">
      <c r="A740" s="167" t="s">
        <v>688</v>
      </c>
      <c r="B740" s="240"/>
      <c r="C740" s="281">
        <v>0</v>
      </c>
      <c r="D740" s="240"/>
      <c r="E740" s="227"/>
      <c r="F740" s="240"/>
      <c r="G740" s="229"/>
      <c r="H740" s="281">
        <f t="shared" si="120"/>
        <v>0</v>
      </c>
      <c r="I740" s="240">
        <v>0</v>
      </c>
      <c r="J740" s="229"/>
    </row>
    <row r="741" customFormat="1" hidden="1" spans="1:10">
      <c r="A741" s="298" t="s">
        <v>689</v>
      </c>
      <c r="B741" s="308"/>
      <c r="C741" s="304">
        <v>45</v>
      </c>
      <c r="D741" s="308"/>
      <c r="E741" s="278"/>
      <c r="F741" s="276"/>
      <c r="G741" s="279"/>
      <c r="H741" s="304">
        <f>SUM(H742:H746)</f>
        <v>0</v>
      </c>
      <c r="I741" s="295">
        <f>H741-C741</f>
        <v>-45</v>
      </c>
      <c r="J741" s="279">
        <f>(H741/C741-1)*100</f>
        <v>-100</v>
      </c>
    </row>
    <row r="742" customFormat="1" hidden="1" spans="1:10">
      <c r="A742" s="167" t="s">
        <v>690</v>
      </c>
      <c r="B742" s="240"/>
      <c r="C742" s="281">
        <v>0</v>
      </c>
      <c r="D742" s="240"/>
      <c r="E742" s="227"/>
      <c r="F742" s="240"/>
      <c r="G742" s="229"/>
      <c r="H742" s="281">
        <f t="shared" ref="H742:H746" si="121">L742+M742+N742</f>
        <v>0</v>
      </c>
      <c r="I742" s="240">
        <v>0</v>
      </c>
      <c r="J742" s="229"/>
    </row>
    <row r="743" customFormat="1" hidden="1" spans="1:10">
      <c r="A743" s="167" t="s">
        <v>691</v>
      </c>
      <c r="B743" s="240"/>
      <c r="C743" s="281">
        <v>0</v>
      </c>
      <c r="D743" s="240"/>
      <c r="E743" s="227"/>
      <c r="F743" s="240"/>
      <c r="G743" s="229"/>
      <c r="H743" s="281">
        <f t="shared" si="121"/>
        <v>0</v>
      </c>
      <c r="I743" s="240">
        <v>0</v>
      </c>
      <c r="J743" s="229"/>
    </row>
    <row r="744" customFormat="1" hidden="1" spans="1:10">
      <c r="A744" s="167" t="s">
        <v>692</v>
      </c>
      <c r="B744" s="240"/>
      <c r="C744" s="281">
        <v>0</v>
      </c>
      <c r="D744" s="240"/>
      <c r="E744" s="227"/>
      <c r="F744" s="240"/>
      <c r="G744" s="229"/>
      <c r="H744" s="281">
        <f t="shared" si="121"/>
        <v>0</v>
      </c>
      <c r="I744" s="240">
        <v>0</v>
      </c>
      <c r="J744" s="229"/>
    </row>
    <row r="745" customFormat="1" hidden="1" spans="1:10">
      <c r="A745" s="167" t="s">
        <v>693</v>
      </c>
      <c r="B745" s="240"/>
      <c r="C745" s="281">
        <v>0</v>
      </c>
      <c r="D745" s="240"/>
      <c r="E745" s="227"/>
      <c r="F745" s="240"/>
      <c r="G745" s="229"/>
      <c r="H745" s="281">
        <f t="shared" si="121"/>
        <v>0</v>
      </c>
      <c r="I745" s="240">
        <v>0</v>
      </c>
      <c r="J745" s="229"/>
    </row>
    <row r="746" customFormat="1" hidden="1" spans="1:10">
      <c r="A746" s="167" t="s">
        <v>694</v>
      </c>
      <c r="B746" s="240"/>
      <c r="C746" s="281">
        <v>45</v>
      </c>
      <c r="D746" s="240"/>
      <c r="E746" s="227"/>
      <c r="F746" s="240"/>
      <c r="G746" s="229"/>
      <c r="H746" s="281">
        <f t="shared" si="121"/>
        <v>0</v>
      </c>
      <c r="I746" s="240">
        <v>0</v>
      </c>
      <c r="J746" s="229"/>
    </row>
    <row r="747" customFormat="1" hidden="1" spans="1:10">
      <c r="A747" s="298" t="s">
        <v>695</v>
      </c>
      <c r="B747" s="308"/>
      <c r="C747" s="304"/>
      <c r="D747" s="308"/>
      <c r="E747" s="278"/>
      <c r="F747" s="276"/>
      <c r="G747" s="279"/>
      <c r="H747" s="304"/>
      <c r="I747" s="295">
        <f>H747-C747</f>
        <v>0</v>
      </c>
      <c r="J747" s="279"/>
    </row>
    <row r="748" customFormat="1" hidden="1" spans="1:10">
      <c r="A748" s="167" t="s">
        <v>696</v>
      </c>
      <c r="B748" s="240"/>
      <c r="C748" s="281">
        <v>0</v>
      </c>
      <c r="D748" s="240"/>
      <c r="E748" s="227"/>
      <c r="F748" s="240"/>
      <c r="G748" s="229"/>
      <c r="H748" s="281">
        <f t="shared" ref="H748:H754" si="122">L748+M748+N748</f>
        <v>0</v>
      </c>
      <c r="I748" s="240">
        <v>0</v>
      </c>
      <c r="J748" s="229"/>
    </row>
    <row r="749" customFormat="1" hidden="1" spans="1:10">
      <c r="A749" s="167" t="s">
        <v>697</v>
      </c>
      <c r="B749" s="240"/>
      <c r="C749" s="281">
        <v>0</v>
      </c>
      <c r="D749" s="240"/>
      <c r="E749" s="227"/>
      <c r="F749" s="240"/>
      <c r="G749" s="229"/>
      <c r="H749" s="281">
        <f t="shared" si="122"/>
        <v>0</v>
      </c>
      <c r="I749" s="240">
        <v>0</v>
      </c>
      <c r="J749" s="229"/>
    </row>
    <row r="750" customFormat="1" hidden="1" spans="1:10">
      <c r="A750" s="298" t="s">
        <v>698</v>
      </c>
      <c r="B750" s="308"/>
      <c r="C750" s="304"/>
      <c r="D750" s="308"/>
      <c r="E750" s="278"/>
      <c r="F750" s="276"/>
      <c r="G750" s="279"/>
      <c r="H750" s="304"/>
      <c r="I750" s="295">
        <f t="shared" ref="I750:I755" si="123">H750-C750</f>
        <v>0</v>
      </c>
      <c r="J750" s="279"/>
    </row>
    <row r="751" customFormat="1" hidden="1" spans="1:10">
      <c r="A751" s="167" t="s">
        <v>699</v>
      </c>
      <c r="B751" s="240"/>
      <c r="C751" s="281">
        <v>0</v>
      </c>
      <c r="D751" s="240"/>
      <c r="E751" s="227"/>
      <c r="F751" s="240"/>
      <c r="G751" s="229"/>
      <c r="H751" s="281">
        <f t="shared" si="122"/>
        <v>0</v>
      </c>
      <c r="I751" s="240">
        <v>0</v>
      </c>
      <c r="J751" s="229"/>
    </row>
    <row r="752" customFormat="1" hidden="1" spans="1:10">
      <c r="A752" s="167" t="s">
        <v>700</v>
      </c>
      <c r="B752" s="240"/>
      <c r="C752" s="281">
        <v>0</v>
      </c>
      <c r="D752" s="240"/>
      <c r="E752" s="227"/>
      <c r="F752" s="240"/>
      <c r="G752" s="229"/>
      <c r="H752" s="281">
        <f t="shared" si="122"/>
        <v>0</v>
      </c>
      <c r="I752" s="240">
        <v>0</v>
      </c>
      <c r="J752" s="229">
        <v>0</v>
      </c>
    </row>
    <row r="753" customFormat="1" hidden="1" spans="1:10">
      <c r="A753" s="298" t="s">
        <v>701</v>
      </c>
      <c r="B753" s="295"/>
      <c r="C753" s="304"/>
      <c r="D753" s="295"/>
      <c r="E753" s="278"/>
      <c r="F753" s="276"/>
      <c r="G753" s="279"/>
      <c r="H753" s="304">
        <f t="shared" si="122"/>
        <v>0</v>
      </c>
      <c r="I753" s="295">
        <f t="shared" si="123"/>
        <v>0</v>
      </c>
      <c r="J753" s="279"/>
    </row>
    <row r="754" customFormat="1" hidden="1" spans="1:14">
      <c r="A754" s="298" t="s">
        <v>702</v>
      </c>
      <c r="B754" s="295"/>
      <c r="C754" s="304"/>
      <c r="D754" s="295">
        <v>52</v>
      </c>
      <c r="E754" s="278"/>
      <c r="F754" s="276">
        <f>D754-B754</f>
        <v>52</v>
      </c>
      <c r="G754" s="279" t="e">
        <f>(D754/B754-1)*100</f>
        <v>#DIV/0!</v>
      </c>
      <c r="H754" s="304">
        <f t="shared" si="122"/>
        <v>474</v>
      </c>
      <c r="I754" s="295">
        <f t="shared" si="123"/>
        <v>474</v>
      </c>
      <c r="J754" s="279"/>
      <c r="N754">
        <v>474</v>
      </c>
    </row>
    <row r="755" customFormat="1" hidden="1" spans="1:10">
      <c r="A755" s="298" t="s">
        <v>703</v>
      </c>
      <c r="B755" s="308"/>
      <c r="C755" s="304"/>
      <c r="D755" s="308"/>
      <c r="E755" s="278" t="e">
        <f>D755/C755*100</f>
        <v>#DIV/0!</v>
      </c>
      <c r="F755" s="276">
        <f>D755-B755</f>
        <v>0</v>
      </c>
      <c r="G755" s="279" t="e">
        <f>(D755/B755-1)*100</f>
        <v>#DIV/0!</v>
      </c>
      <c r="H755" s="304"/>
      <c r="I755" s="295">
        <f t="shared" si="123"/>
        <v>0</v>
      </c>
      <c r="J755" s="279" t="e">
        <f>(H755/C755-1)*100</f>
        <v>#DIV/0!</v>
      </c>
    </row>
    <row r="756" customFormat="1" hidden="1" spans="1:10">
      <c r="A756" s="167" t="s">
        <v>704</v>
      </c>
      <c r="B756" s="240"/>
      <c r="C756" s="287">
        <v>0</v>
      </c>
      <c r="D756" s="240"/>
      <c r="E756" s="227"/>
      <c r="F756" s="228"/>
      <c r="G756" s="229"/>
      <c r="H756" s="281">
        <f t="shared" ref="H756:H760" si="124">L756+M756+N756</f>
        <v>0</v>
      </c>
      <c r="I756" s="240"/>
      <c r="J756" s="229"/>
    </row>
    <row r="757" customFormat="1" hidden="1" spans="1:10">
      <c r="A757" s="167" t="s">
        <v>705</v>
      </c>
      <c r="B757" s="240"/>
      <c r="C757" s="287">
        <v>0</v>
      </c>
      <c r="D757" s="240"/>
      <c r="E757" s="227"/>
      <c r="F757" s="228"/>
      <c r="G757" s="229"/>
      <c r="H757" s="281">
        <f t="shared" si="124"/>
        <v>0</v>
      </c>
      <c r="I757" s="240"/>
      <c r="J757" s="229"/>
    </row>
    <row r="758" customFormat="1" hidden="1" spans="1:10">
      <c r="A758" s="167" t="s">
        <v>706</v>
      </c>
      <c r="B758" s="240"/>
      <c r="C758" s="287">
        <v>0</v>
      </c>
      <c r="D758" s="240"/>
      <c r="E758" s="227"/>
      <c r="F758" s="228"/>
      <c r="G758" s="229"/>
      <c r="H758" s="281">
        <f t="shared" si="124"/>
        <v>0</v>
      </c>
      <c r="I758" s="240"/>
      <c r="J758" s="229"/>
    </row>
    <row r="759" customFormat="1" hidden="1" spans="1:10">
      <c r="A759" s="167" t="s">
        <v>707</v>
      </c>
      <c r="B759" s="240"/>
      <c r="C759" s="287">
        <v>0</v>
      </c>
      <c r="D759" s="240"/>
      <c r="E759" s="227"/>
      <c r="F759" s="228"/>
      <c r="G759" s="229"/>
      <c r="H759" s="281">
        <f t="shared" si="124"/>
        <v>0</v>
      </c>
      <c r="I759" s="240"/>
      <c r="J759" s="229"/>
    </row>
    <row r="760" customFormat="1" hidden="1" spans="1:10">
      <c r="A760" s="167" t="s">
        <v>708</v>
      </c>
      <c r="B760" s="240"/>
      <c r="C760" s="287">
        <v>0</v>
      </c>
      <c r="D760" s="240"/>
      <c r="E760" s="227"/>
      <c r="F760" s="228"/>
      <c r="G760" s="229"/>
      <c r="H760" s="281">
        <f t="shared" si="124"/>
        <v>0</v>
      </c>
      <c r="I760" s="240"/>
      <c r="J760" s="229"/>
    </row>
    <row r="761" customFormat="1" hidden="1" spans="1:10">
      <c r="A761" s="298" t="s">
        <v>709</v>
      </c>
      <c r="B761" s="295"/>
      <c r="C761" s="304"/>
      <c r="D761" s="295"/>
      <c r="E761" s="278"/>
      <c r="F761" s="276"/>
      <c r="G761" s="279"/>
      <c r="H761" s="304"/>
      <c r="I761" s="295">
        <f t="shared" ref="I761:I763" si="125">H761-C761</f>
        <v>0</v>
      </c>
      <c r="J761" s="279"/>
    </row>
    <row r="762" customFormat="1" hidden="1" spans="1:10">
      <c r="A762" s="298" t="s">
        <v>710</v>
      </c>
      <c r="B762" s="295"/>
      <c r="C762" s="304"/>
      <c r="D762" s="295"/>
      <c r="E762" s="278"/>
      <c r="F762" s="276">
        <f>D762-B762</f>
        <v>0</v>
      </c>
      <c r="G762" s="279"/>
      <c r="H762" s="304"/>
      <c r="I762" s="295">
        <f t="shared" si="125"/>
        <v>0</v>
      </c>
      <c r="J762" s="279"/>
    </row>
    <row r="763" customFormat="1" hidden="1" spans="1:10">
      <c r="A763" s="298" t="s">
        <v>711</v>
      </c>
      <c r="B763" s="308"/>
      <c r="C763" s="304"/>
      <c r="D763" s="308"/>
      <c r="E763" s="278"/>
      <c r="F763" s="276"/>
      <c r="G763" s="279"/>
      <c r="H763" s="304"/>
      <c r="I763" s="295">
        <f t="shared" si="125"/>
        <v>0</v>
      </c>
      <c r="J763" s="279"/>
    </row>
    <row r="764" customFormat="1" hidden="1" spans="1:10">
      <c r="A764" s="167" t="s">
        <v>149</v>
      </c>
      <c r="B764" s="240"/>
      <c r="C764" s="281">
        <v>0</v>
      </c>
      <c r="D764" s="240"/>
      <c r="E764" s="227"/>
      <c r="F764" s="240"/>
      <c r="G764" s="229"/>
      <c r="H764" s="281">
        <f t="shared" ref="H764:H778" si="126">L764+M764+N764</f>
        <v>0</v>
      </c>
      <c r="I764" s="240">
        <v>0</v>
      </c>
      <c r="J764" s="229"/>
    </row>
    <row r="765" customFormat="1" hidden="1" spans="1:10">
      <c r="A765" s="167" t="s">
        <v>150</v>
      </c>
      <c r="B765" s="240"/>
      <c r="C765" s="281">
        <v>0</v>
      </c>
      <c r="D765" s="240"/>
      <c r="E765" s="227"/>
      <c r="F765" s="240"/>
      <c r="G765" s="229"/>
      <c r="H765" s="281">
        <f t="shared" si="126"/>
        <v>0</v>
      </c>
      <c r="I765" s="240">
        <v>0</v>
      </c>
      <c r="J765" s="229">
        <v>0</v>
      </c>
    </row>
    <row r="766" customFormat="1" hidden="1" spans="1:10">
      <c r="A766" s="167" t="s">
        <v>151</v>
      </c>
      <c r="B766" s="240"/>
      <c r="C766" s="281">
        <v>0</v>
      </c>
      <c r="D766" s="240"/>
      <c r="E766" s="227"/>
      <c r="F766" s="240"/>
      <c r="G766" s="229"/>
      <c r="H766" s="281">
        <f t="shared" si="126"/>
        <v>0</v>
      </c>
      <c r="I766" s="240">
        <v>0</v>
      </c>
      <c r="J766" s="229">
        <v>0</v>
      </c>
    </row>
    <row r="767" customFormat="1" hidden="1" spans="1:10">
      <c r="A767" s="167" t="s">
        <v>712</v>
      </c>
      <c r="B767" s="240"/>
      <c r="C767" s="281">
        <v>0</v>
      </c>
      <c r="D767" s="240"/>
      <c r="E767" s="227"/>
      <c r="F767" s="240"/>
      <c r="G767" s="229"/>
      <c r="H767" s="281">
        <f t="shared" si="126"/>
        <v>0</v>
      </c>
      <c r="I767" s="240">
        <v>0</v>
      </c>
      <c r="J767" s="229">
        <v>0</v>
      </c>
    </row>
    <row r="768" customFormat="1" hidden="1" spans="1:10">
      <c r="A768" s="167" t="s">
        <v>713</v>
      </c>
      <c r="B768" s="240"/>
      <c r="C768" s="281">
        <v>0</v>
      </c>
      <c r="D768" s="240"/>
      <c r="E768" s="227"/>
      <c r="F768" s="240"/>
      <c r="G768" s="229"/>
      <c r="H768" s="281">
        <f t="shared" si="126"/>
        <v>0</v>
      </c>
      <c r="I768" s="240">
        <v>0</v>
      </c>
      <c r="J768" s="229">
        <v>0</v>
      </c>
    </row>
    <row r="769" customFormat="1" hidden="1" spans="1:10">
      <c r="A769" s="167" t="s">
        <v>714</v>
      </c>
      <c r="B769" s="240"/>
      <c r="C769" s="281">
        <v>0</v>
      </c>
      <c r="D769" s="240"/>
      <c r="E769" s="227"/>
      <c r="F769" s="240"/>
      <c r="G769" s="229"/>
      <c r="H769" s="281">
        <f t="shared" si="126"/>
        <v>0</v>
      </c>
      <c r="I769" s="240">
        <v>0</v>
      </c>
      <c r="J769" s="229">
        <v>0</v>
      </c>
    </row>
    <row r="770" customFormat="1" hidden="1" spans="1:10">
      <c r="A770" s="167" t="s">
        <v>715</v>
      </c>
      <c r="B770" s="240"/>
      <c r="C770" s="281">
        <v>0</v>
      </c>
      <c r="D770" s="240"/>
      <c r="E770" s="227"/>
      <c r="F770" s="240"/>
      <c r="G770" s="229"/>
      <c r="H770" s="281">
        <f t="shared" si="126"/>
        <v>0</v>
      </c>
      <c r="I770" s="240">
        <v>0</v>
      </c>
      <c r="J770" s="229">
        <v>0</v>
      </c>
    </row>
    <row r="771" customFormat="1" hidden="1" spans="1:10">
      <c r="A771" s="167" t="s">
        <v>716</v>
      </c>
      <c r="B771" s="240"/>
      <c r="C771" s="281">
        <v>0</v>
      </c>
      <c r="D771" s="240"/>
      <c r="E771" s="227"/>
      <c r="F771" s="240"/>
      <c r="G771" s="229"/>
      <c r="H771" s="281">
        <f t="shared" si="126"/>
        <v>0</v>
      </c>
      <c r="I771" s="240">
        <v>0</v>
      </c>
      <c r="J771" s="229">
        <v>0</v>
      </c>
    </row>
    <row r="772" customFormat="1" hidden="1" spans="1:10">
      <c r="A772" s="167" t="s">
        <v>717</v>
      </c>
      <c r="B772" s="240"/>
      <c r="C772" s="281">
        <v>0</v>
      </c>
      <c r="D772" s="240"/>
      <c r="E772" s="227"/>
      <c r="F772" s="240"/>
      <c r="G772" s="229"/>
      <c r="H772" s="281">
        <f t="shared" si="126"/>
        <v>0</v>
      </c>
      <c r="I772" s="240">
        <v>0</v>
      </c>
      <c r="J772" s="229">
        <v>0</v>
      </c>
    </row>
    <row r="773" customFormat="1" hidden="1" spans="1:10">
      <c r="A773" s="167" t="s">
        <v>718</v>
      </c>
      <c r="B773" s="240"/>
      <c r="C773" s="281">
        <v>0</v>
      </c>
      <c r="D773" s="240"/>
      <c r="E773" s="227"/>
      <c r="F773" s="240"/>
      <c r="G773" s="229"/>
      <c r="H773" s="281">
        <f t="shared" si="126"/>
        <v>0</v>
      </c>
      <c r="I773" s="240">
        <v>0</v>
      </c>
      <c r="J773" s="229">
        <v>0</v>
      </c>
    </row>
    <row r="774" customFormat="1" hidden="1" spans="1:10">
      <c r="A774" s="167" t="s">
        <v>190</v>
      </c>
      <c r="B774" s="240"/>
      <c r="C774" s="281">
        <v>0</v>
      </c>
      <c r="D774" s="240"/>
      <c r="E774" s="227"/>
      <c r="F774" s="240"/>
      <c r="G774" s="229"/>
      <c r="H774" s="281">
        <f t="shared" si="126"/>
        <v>0</v>
      </c>
      <c r="I774" s="240">
        <v>0</v>
      </c>
      <c r="J774" s="229">
        <v>0</v>
      </c>
    </row>
    <row r="775" customFormat="1" hidden="1" spans="1:10">
      <c r="A775" s="167" t="s">
        <v>719</v>
      </c>
      <c r="B775" s="240"/>
      <c r="C775" s="281">
        <v>0</v>
      </c>
      <c r="D775" s="240"/>
      <c r="E775" s="227"/>
      <c r="F775" s="240"/>
      <c r="G775" s="229"/>
      <c r="H775" s="281">
        <f t="shared" si="126"/>
        <v>0</v>
      </c>
      <c r="I775" s="240">
        <v>0</v>
      </c>
      <c r="J775" s="229">
        <v>0</v>
      </c>
    </row>
    <row r="776" customFormat="1" hidden="1" spans="1:10">
      <c r="A776" s="167" t="s">
        <v>720</v>
      </c>
      <c r="B776" s="240"/>
      <c r="C776" s="281">
        <v>0</v>
      </c>
      <c r="D776" s="240"/>
      <c r="E776" s="227"/>
      <c r="F776" s="240"/>
      <c r="G776" s="229"/>
      <c r="H776" s="281">
        <f t="shared" si="126"/>
        <v>0</v>
      </c>
      <c r="I776" s="240">
        <v>0</v>
      </c>
      <c r="J776" s="229">
        <v>0</v>
      </c>
    </row>
    <row r="777" customFormat="1" hidden="1" spans="1:10">
      <c r="A777" s="167" t="s">
        <v>158</v>
      </c>
      <c r="B777" s="240"/>
      <c r="C777" s="281">
        <v>0</v>
      </c>
      <c r="D777" s="240"/>
      <c r="E777" s="227"/>
      <c r="F777" s="240"/>
      <c r="G777" s="229"/>
      <c r="H777" s="281">
        <f t="shared" si="126"/>
        <v>0</v>
      </c>
      <c r="I777" s="240">
        <v>0</v>
      </c>
      <c r="J777" s="229"/>
    </row>
    <row r="778" customFormat="1" hidden="1" spans="1:10">
      <c r="A778" s="167" t="s">
        <v>721</v>
      </c>
      <c r="B778" s="240"/>
      <c r="C778" s="281">
        <v>0</v>
      </c>
      <c r="D778" s="240"/>
      <c r="E778" s="227"/>
      <c r="F778" s="240"/>
      <c r="G778" s="229"/>
      <c r="H778" s="281">
        <f t="shared" si="126"/>
        <v>0</v>
      </c>
      <c r="I778" s="240">
        <v>0</v>
      </c>
      <c r="J778" s="229"/>
    </row>
    <row r="779" customFormat="1" hidden="1" spans="1:10">
      <c r="A779" s="298" t="s">
        <v>722</v>
      </c>
      <c r="B779" s="308"/>
      <c r="C779" s="304"/>
      <c r="D779" s="308"/>
      <c r="E779" s="278"/>
      <c r="F779" s="276"/>
      <c r="G779" s="279"/>
      <c r="H779" s="304"/>
      <c r="I779" s="295">
        <f>H779-C779</f>
        <v>0</v>
      </c>
      <c r="J779" s="279"/>
    </row>
    <row r="780" customFormat="1" hidden="1" spans="1:10">
      <c r="A780" s="167" t="s">
        <v>723</v>
      </c>
      <c r="B780" s="240"/>
      <c r="C780" s="281">
        <v>0</v>
      </c>
      <c r="D780" s="240"/>
      <c r="E780" s="227"/>
      <c r="F780" s="240"/>
      <c r="G780" s="229"/>
      <c r="H780" s="281">
        <f t="shared" ref="H780:H785" si="127">L780+M780+N780</f>
        <v>0</v>
      </c>
      <c r="I780" s="240">
        <v>0</v>
      </c>
      <c r="J780" s="229"/>
    </row>
    <row r="781" customFormat="1" hidden="1" spans="1:10">
      <c r="A781" s="167" t="s">
        <v>724</v>
      </c>
      <c r="B781" s="240"/>
      <c r="C781" s="281">
        <v>0</v>
      </c>
      <c r="D781" s="240"/>
      <c r="E781" s="227"/>
      <c r="F781" s="240"/>
      <c r="G781" s="229"/>
      <c r="H781" s="281">
        <f t="shared" si="127"/>
        <v>0</v>
      </c>
      <c r="I781" s="240">
        <v>0</v>
      </c>
      <c r="J781" s="229">
        <v>0</v>
      </c>
    </row>
    <row r="782" customFormat="1" hidden="1" spans="1:10">
      <c r="A782" s="167" t="s">
        <v>725</v>
      </c>
      <c r="B782" s="240"/>
      <c r="C782" s="281">
        <v>0</v>
      </c>
      <c r="D782" s="240"/>
      <c r="E782" s="227"/>
      <c r="F782" s="240"/>
      <c r="G782" s="229"/>
      <c r="H782" s="281">
        <f t="shared" si="127"/>
        <v>0</v>
      </c>
      <c r="I782" s="240">
        <v>0</v>
      </c>
      <c r="J782" s="229">
        <v>0</v>
      </c>
    </row>
    <row r="783" customFormat="1" hidden="1" spans="1:10">
      <c r="A783" s="167" t="s">
        <v>726</v>
      </c>
      <c r="B783" s="240"/>
      <c r="C783" s="281">
        <v>0</v>
      </c>
      <c r="D783" s="240"/>
      <c r="E783" s="227"/>
      <c r="F783" s="240"/>
      <c r="G783" s="229"/>
      <c r="H783" s="281">
        <f t="shared" si="127"/>
        <v>0</v>
      </c>
      <c r="I783" s="240">
        <v>0</v>
      </c>
      <c r="J783" s="229">
        <v>0</v>
      </c>
    </row>
    <row r="784" customFormat="1" hidden="1" spans="1:10">
      <c r="A784" s="167" t="s">
        <v>727</v>
      </c>
      <c r="B784" s="240"/>
      <c r="C784" s="281">
        <v>0</v>
      </c>
      <c r="D784" s="240"/>
      <c r="E784" s="227"/>
      <c r="F784" s="240"/>
      <c r="G784" s="229"/>
      <c r="H784" s="281">
        <f t="shared" si="127"/>
        <v>0</v>
      </c>
      <c r="I784" s="240">
        <v>0</v>
      </c>
      <c r="J784" s="229">
        <v>0</v>
      </c>
    </row>
    <row r="785" customFormat="1" hidden="1" spans="1:14">
      <c r="A785" s="298" t="s">
        <v>728</v>
      </c>
      <c r="B785" s="295">
        <v>100</v>
      </c>
      <c r="C785" s="304"/>
      <c r="D785" s="295">
        <v>2000</v>
      </c>
      <c r="E785" s="278"/>
      <c r="F785" s="276">
        <f t="shared" ref="F785:F787" si="128">D785-B785</f>
        <v>1900</v>
      </c>
      <c r="G785" s="279">
        <f t="shared" ref="G785:G787" si="129">(D785/B785-1)*100</f>
        <v>1900</v>
      </c>
      <c r="H785" s="304">
        <f t="shared" si="127"/>
        <v>2025</v>
      </c>
      <c r="I785" s="295">
        <f t="shared" ref="I785:I787" si="130">H785-C785</f>
        <v>2025</v>
      </c>
      <c r="J785" s="279"/>
      <c r="N785">
        <v>2025</v>
      </c>
    </row>
    <row r="786" s="208" customFormat="1" spans="1:10">
      <c r="A786" s="270" t="s">
        <v>729</v>
      </c>
      <c r="B786" s="271">
        <v>41264</v>
      </c>
      <c r="C786" s="272">
        <v>7665</v>
      </c>
      <c r="D786" s="271">
        <f>D787+D798+D799+D802+D803+D804</f>
        <v>15256</v>
      </c>
      <c r="E786" s="273">
        <f>D786/C786*100</f>
        <v>199.034572733203</v>
      </c>
      <c r="F786" s="271">
        <f t="shared" si="128"/>
        <v>-26008</v>
      </c>
      <c r="G786" s="274">
        <f t="shared" si="129"/>
        <v>-63.0283055447848</v>
      </c>
      <c r="H786" s="272">
        <f>H787+H798+H799+H802+H803+H804</f>
        <v>9104</v>
      </c>
      <c r="I786" s="294">
        <f t="shared" si="130"/>
        <v>1439</v>
      </c>
      <c r="J786" s="274">
        <f>(H786/C786-1)*100</f>
        <v>18.7736464448793</v>
      </c>
    </row>
    <row r="787" customFormat="1" hidden="1" spans="1:10">
      <c r="A787" s="298" t="s">
        <v>730</v>
      </c>
      <c r="B787" s="308">
        <v>8444</v>
      </c>
      <c r="C787" s="304">
        <v>3078</v>
      </c>
      <c r="D787" s="308">
        <f>SUM(D788:D797)</f>
        <v>8384</v>
      </c>
      <c r="E787" s="278">
        <f>D787/C787*100</f>
        <v>272.384665367121</v>
      </c>
      <c r="F787" s="276">
        <f t="shared" si="128"/>
        <v>-60</v>
      </c>
      <c r="G787" s="279">
        <f t="shared" si="129"/>
        <v>-0.710563713879675</v>
      </c>
      <c r="H787" s="304">
        <f>SUM(H788:H797)</f>
        <v>3925</v>
      </c>
      <c r="I787" s="295">
        <f t="shared" si="130"/>
        <v>847</v>
      </c>
      <c r="J787" s="279">
        <f>(H787/C787-1)*100</f>
        <v>27.5178687459389</v>
      </c>
    </row>
    <row r="788" customFormat="1" hidden="1" spans="1:12">
      <c r="A788" s="167" t="s">
        <v>731</v>
      </c>
      <c r="B788" s="240">
        <v>487</v>
      </c>
      <c r="C788" s="287">
        <v>482</v>
      </c>
      <c r="D788" s="240">
        <v>504</v>
      </c>
      <c r="E788" s="227"/>
      <c r="F788" s="228"/>
      <c r="G788" s="229"/>
      <c r="H788" s="281">
        <f t="shared" ref="H788:H797" si="131">L788+M788+N788</f>
        <v>481</v>
      </c>
      <c r="I788" s="240"/>
      <c r="J788" s="229"/>
      <c r="L788">
        <v>481</v>
      </c>
    </row>
    <row r="789" customFormat="1" hidden="1" spans="1:12">
      <c r="A789" s="167" t="s">
        <v>732</v>
      </c>
      <c r="B789" s="240">
        <v>3657</v>
      </c>
      <c r="C789" s="287">
        <v>221</v>
      </c>
      <c r="D789" s="240">
        <v>5227</v>
      </c>
      <c r="E789" s="227"/>
      <c r="F789" s="228"/>
      <c r="G789" s="229"/>
      <c r="H789" s="281">
        <f t="shared" si="131"/>
        <v>308</v>
      </c>
      <c r="I789" s="240"/>
      <c r="J789" s="229"/>
      <c r="L789">
        <v>308</v>
      </c>
    </row>
    <row r="790" customFormat="1" hidden="1" spans="1:10">
      <c r="A790" s="167" t="s">
        <v>733</v>
      </c>
      <c r="B790" s="240"/>
      <c r="C790" s="287">
        <v>0</v>
      </c>
      <c r="D790" s="240">
        <v>0</v>
      </c>
      <c r="E790" s="227"/>
      <c r="F790" s="228"/>
      <c r="G790" s="229"/>
      <c r="H790" s="281">
        <f t="shared" si="131"/>
        <v>0</v>
      </c>
      <c r="I790" s="240"/>
      <c r="J790" s="229"/>
    </row>
    <row r="791" customFormat="1" hidden="1" spans="1:12">
      <c r="A791" s="167" t="s">
        <v>734</v>
      </c>
      <c r="B791" s="240">
        <v>660</v>
      </c>
      <c r="C791" s="287">
        <v>731</v>
      </c>
      <c r="D791" s="240">
        <v>602</v>
      </c>
      <c r="E791" s="227"/>
      <c r="F791" s="228"/>
      <c r="G791" s="229"/>
      <c r="H791" s="281">
        <f t="shared" si="131"/>
        <v>861</v>
      </c>
      <c r="I791" s="240"/>
      <c r="J791" s="229"/>
      <c r="L791">
        <v>861</v>
      </c>
    </row>
    <row r="792" customFormat="1" hidden="1" spans="1:10">
      <c r="A792" s="167" t="s">
        <v>735</v>
      </c>
      <c r="B792" s="240"/>
      <c r="C792" s="287">
        <v>0</v>
      </c>
      <c r="D792" s="240">
        <v>0</v>
      </c>
      <c r="E792" s="227"/>
      <c r="F792" s="228"/>
      <c r="G792" s="229"/>
      <c r="H792" s="281">
        <f t="shared" si="131"/>
        <v>0</v>
      </c>
      <c r="I792" s="240"/>
      <c r="J792" s="229"/>
    </row>
    <row r="793" customFormat="1" hidden="1" spans="1:12">
      <c r="A793" s="167" t="s">
        <v>736</v>
      </c>
      <c r="B793" s="240">
        <v>66</v>
      </c>
      <c r="C793" s="287">
        <v>69</v>
      </c>
      <c r="D793" s="240">
        <v>69</v>
      </c>
      <c r="E793" s="227"/>
      <c r="F793" s="228"/>
      <c r="G793" s="229"/>
      <c r="H793" s="281">
        <f t="shared" si="131"/>
        <v>78</v>
      </c>
      <c r="I793" s="240"/>
      <c r="J793" s="229"/>
      <c r="L793">
        <v>78</v>
      </c>
    </row>
    <row r="794" customFormat="1" hidden="1" spans="1:10">
      <c r="A794" s="167" t="s">
        <v>737</v>
      </c>
      <c r="B794" s="240"/>
      <c r="C794" s="287">
        <v>0</v>
      </c>
      <c r="D794" s="240">
        <v>0</v>
      </c>
      <c r="E794" s="227"/>
      <c r="F794" s="228"/>
      <c r="G794" s="229"/>
      <c r="H794" s="281">
        <f t="shared" si="131"/>
        <v>0</v>
      </c>
      <c r="I794" s="240"/>
      <c r="J794" s="229"/>
    </row>
    <row r="795" customFormat="1" hidden="1" spans="1:10">
      <c r="A795" s="167" t="s">
        <v>738</v>
      </c>
      <c r="B795" s="240"/>
      <c r="C795" s="287">
        <v>0</v>
      </c>
      <c r="D795" s="240">
        <v>0</v>
      </c>
      <c r="E795" s="227"/>
      <c r="F795" s="228"/>
      <c r="G795" s="229"/>
      <c r="H795" s="281">
        <f t="shared" si="131"/>
        <v>0</v>
      </c>
      <c r="I795" s="240"/>
      <c r="J795" s="229"/>
    </row>
    <row r="796" customFormat="1" hidden="1" spans="1:10">
      <c r="A796" s="167" t="s">
        <v>739</v>
      </c>
      <c r="B796" s="240"/>
      <c r="C796" s="287">
        <v>0</v>
      </c>
      <c r="D796" s="240">
        <v>0</v>
      </c>
      <c r="E796" s="227"/>
      <c r="F796" s="228"/>
      <c r="G796" s="229"/>
      <c r="H796" s="281">
        <f t="shared" si="131"/>
        <v>0</v>
      </c>
      <c r="I796" s="240"/>
      <c r="J796" s="229"/>
    </row>
    <row r="797" customFormat="1" hidden="1" spans="1:12">
      <c r="A797" s="167" t="s">
        <v>740</v>
      </c>
      <c r="B797" s="240">
        <v>3574</v>
      </c>
      <c r="C797" s="287">
        <v>1575</v>
      </c>
      <c r="D797" s="240">
        <v>1982</v>
      </c>
      <c r="E797" s="227"/>
      <c r="F797" s="228"/>
      <c r="G797" s="229"/>
      <c r="H797" s="281">
        <f t="shared" si="131"/>
        <v>2197</v>
      </c>
      <c r="I797" s="240"/>
      <c r="J797" s="229"/>
      <c r="L797">
        <v>2197</v>
      </c>
    </row>
    <row r="798" customFormat="1" hidden="1" spans="1:10">
      <c r="A798" s="298" t="s">
        <v>741</v>
      </c>
      <c r="B798" s="295">
        <v>138</v>
      </c>
      <c r="C798" s="304"/>
      <c r="D798" s="295"/>
      <c r="E798" s="278"/>
      <c r="F798" s="276">
        <f t="shared" ref="F798:F802" si="132">D798-B798</f>
        <v>-138</v>
      </c>
      <c r="G798" s="279"/>
      <c r="H798" s="304"/>
      <c r="I798" s="295">
        <f t="shared" ref="I798:I806" si="133">H798-C798</f>
        <v>0</v>
      </c>
      <c r="J798" s="279"/>
    </row>
    <row r="799" customFormat="1" hidden="1" spans="1:10">
      <c r="A799" s="298" t="s">
        <v>742</v>
      </c>
      <c r="B799" s="308">
        <v>25365</v>
      </c>
      <c r="C799" s="304">
        <v>777</v>
      </c>
      <c r="D799" s="308">
        <f>SUM(D800:D801)</f>
        <v>3870</v>
      </c>
      <c r="E799" s="278">
        <f t="shared" ref="E799:E806" si="134">D799/C799*100</f>
        <v>498.069498069498</v>
      </c>
      <c r="F799" s="276">
        <f t="shared" si="132"/>
        <v>-21495</v>
      </c>
      <c r="G799" s="279">
        <f t="shared" ref="G799:G806" si="135">(D799/B799-1)*100</f>
        <v>-84.742755765819</v>
      </c>
      <c r="H799" s="304">
        <f>SUM(H800:H801)</f>
        <v>914</v>
      </c>
      <c r="I799" s="295">
        <f t="shared" si="133"/>
        <v>137</v>
      </c>
      <c r="J799" s="279">
        <f t="shared" ref="J799:J806" si="136">(H799/C799-1)*100</f>
        <v>17.6319176319176</v>
      </c>
    </row>
    <row r="800" customFormat="1" hidden="1" spans="1:10">
      <c r="A800" s="167" t="s">
        <v>743</v>
      </c>
      <c r="B800" s="240">
        <v>1051</v>
      </c>
      <c r="C800" s="287">
        <v>0</v>
      </c>
      <c r="D800" s="240"/>
      <c r="E800" s="227"/>
      <c r="F800" s="228"/>
      <c r="G800" s="229"/>
      <c r="H800" s="281">
        <f t="shared" ref="H800:H804" si="137">L800+M800+N800</f>
        <v>0</v>
      </c>
      <c r="I800" s="240">
        <v>0</v>
      </c>
      <c r="J800" s="229">
        <v>0</v>
      </c>
    </row>
    <row r="801" customFormat="1" hidden="1" spans="1:14">
      <c r="A801" s="167" t="s">
        <v>744</v>
      </c>
      <c r="B801" s="240">
        <v>24314</v>
      </c>
      <c r="C801" s="287">
        <v>777</v>
      </c>
      <c r="D801" s="240">
        <v>3870</v>
      </c>
      <c r="E801" s="227"/>
      <c r="F801" s="228"/>
      <c r="G801" s="229"/>
      <c r="H801" s="281">
        <f t="shared" si="137"/>
        <v>914</v>
      </c>
      <c r="I801" s="240"/>
      <c r="J801" s="229"/>
      <c r="L801">
        <v>473</v>
      </c>
      <c r="M801">
        <v>145</v>
      </c>
      <c r="N801">
        <v>296</v>
      </c>
    </row>
    <row r="802" customFormat="1" hidden="1" spans="1:12">
      <c r="A802" s="298" t="s">
        <v>745</v>
      </c>
      <c r="B802" s="295">
        <v>5918</v>
      </c>
      <c r="C802" s="304">
        <v>3356</v>
      </c>
      <c r="D802" s="295">
        <v>2580</v>
      </c>
      <c r="E802" s="278">
        <f t="shared" si="134"/>
        <v>76.8772348033373</v>
      </c>
      <c r="F802" s="276">
        <f t="shared" si="132"/>
        <v>-3338</v>
      </c>
      <c r="G802" s="279">
        <f t="shared" si="135"/>
        <v>-56.4041906049341</v>
      </c>
      <c r="H802" s="304">
        <f t="shared" si="137"/>
        <v>3101</v>
      </c>
      <c r="I802" s="295">
        <f t="shared" si="133"/>
        <v>-255</v>
      </c>
      <c r="J802" s="279">
        <f t="shared" si="136"/>
        <v>-7.59833134684148</v>
      </c>
      <c r="L802">
        <v>3101</v>
      </c>
    </row>
    <row r="803" customFormat="1" hidden="1" spans="1:10">
      <c r="A803" s="298" t="s">
        <v>746</v>
      </c>
      <c r="B803" s="295"/>
      <c r="C803" s="304">
        <v>0</v>
      </c>
      <c r="D803" s="295"/>
      <c r="E803" s="278"/>
      <c r="F803" s="276"/>
      <c r="G803" s="279"/>
      <c r="H803" s="304">
        <f t="shared" si="137"/>
        <v>0</v>
      </c>
      <c r="I803" s="295">
        <f t="shared" si="133"/>
        <v>0</v>
      </c>
      <c r="J803" s="279"/>
    </row>
    <row r="804" customFormat="1" hidden="1" spans="1:14">
      <c r="A804" s="298" t="s">
        <v>747</v>
      </c>
      <c r="B804" s="295">
        <v>1399</v>
      </c>
      <c r="C804" s="304">
        <v>454</v>
      </c>
      <c r="D804" s="295">
        <v>422</v>
      </c>
      <c r="E804" s="278">
        <f t="shared" si="134"/>
        <v>92.9515418502203</v>
      </c>
      <c r="F804" s="276">
        <f t="shared" ref="F804:F806" si="138">D804-B804</f>
        <v>-977</v>
      </c>
      <c r="G804" s="279">
        <f t="shared" si="135"/>
        <v>-69.8355968548964</v>
      </c>
      <c r="H804" s="304">
        <f t="shared" si="137"/>
        <v>1164</v>
      </c>
      <c r="I804" s="295">
        <f t="shared" si="133"/>
        <v>710</v>
      </c>
      <c r="J804" s="279">
        <f t="shared" si="136"/>
        <v>156.387665198238</v>
      </c>
      <c r="L804">
        <v>497</v>
      </c>
      <c r="M804">
        <v>35</v>
      </c>
      <c r="N804">
        <f>305+273+54</f>
        <v>632</v>
      </c>
    </row>
    <row r="805" s="208" customFormat="1" spans="1:10">
      <c r="A805" s="270" t="s">
        <v>748</v>
      </c>
      <c r="B805" s="271">
        <v>54191</v>
      </c>
      <c r="C805" s="272">
        <v>46008</v>
      </c>
      <c r="D805" s="271">
        <f>D806+D832+D855+D883+D894+D901+D908+D911</f>
        <v>37532</v>
      </c>
      <c r="E805" s="273">
        <f t="shared" si="134"/>
        <v>81.5771170231264</v>
      </c>
      <c r="F805" s="271">
        <f t="shared" si="138"/>
        <v>-16659</v>
      </c>
      <c r="G805" s="274">
        <f t="shared" si="135"/>
        <v>-30.7412670000554</v>
      </c>
      <c r="H805" s="272">
        <f>H806+H832+H855+H883+H894+H901+H908+H911</f>
        <v>41201</v>
      </c>
      <c r="I805" s="294">
        <f t="shared" si="133"/>
        <v>-4807</v>
      </c>
      <c r="J805" s="274">
        <f t="shared" si="136"/>
        <v>-10.4481829247087</v>
      </c>
    </row>
    <row r="806" customFormat="1" hidden="1" spans="1:10">
      <c r="A806" s="298" t="s">
        <v>749</v>
      </c>
      <c r="B806" s="308">
        <v>15838</v>
      </c>
      <c r="C806" s="304">
        <v>12494</v>
      </c>
      <c r="D806" s="308">
        <f>SUM(D807:D831)</f>
        <v>8252</v>
      </c>
      <c r="E806" s="278">
        <f t="shared" si="134"/>
        <v>66.0477028973907</v>
      </c>
      <c r="F806" s="276">
        <f t="shared" si="138"/>
        <v>-7586</v>
      </c>
      <c r="G806" s="279">
        <f t="shared" si="135"/>
        <v>-47.8974618007324</v>
      </c>
      <c r="H806" s="304">
        <f>SUM(H807:H831)</f>
        <v>13013</v>
      </c>
      <c r="I806" s="295">
        <f t="shared" si="133"/>
        <v>519</v>
      </c>
      <c r="J806" s="279">
        <f t="shared" si="136"/>
        <v>4.1539939170802</v>
      </c>
    </row>
    <row r="807" s="208" customFormat="1" hidden="1" spans="1:12">
      <c r="A807" s="283" t="s">
        <v>731</v>
      </c>
      <c r="B807" s="240">
        <v>1022</v>
      </c>
      <c r="C807" s="287">
        <v>974</v>
      </c>
      <c r="D807" s="240">
        <v>791</v>
      </c>
      <c r="E807" s="227"/>
      <c r="F807" s="228"/>
      <c r="G807" s="229"/>
      <c r="H807" s="281">
        <f t="shared" ref="H807:H831" si="139">L807+M807+N807</f>
        <v>974</v>
      </c>
      <c r="I807" s="240"/>
      <c r="J807" s="229"/>
      <c r="L807" s="208">
        <v>974</v>
      </c>
    </row>
    <row r="808" s="208" customFormat="1" hidden="1" spans="1:12">
      <c r="A808" s="283" t="s">
        <v>732</v>
      </c>
      <c r="B808" s="240">
        <v>594</v>
      </c>
      <c r="C808" s="287">
        <v>62</v>
      </c>
      <c r="D808" s="240">
        <v>2</v>
      </c>
      <c r="E808" s="227"/>
      <c r="F808" s="228"/>
      <c r="G808" s="229"/>
      <c r="H808" s="281">
        <f t="shared" si="139"/>
        <v>68</v>
      </c>
      <c r="I808" s="240"/>
      <c r="J808" s="229"/>
      <c r="L808" s="208">
        <v>68</v>
      </c>
    </row>
    <row r="809" s="208" customFormat="1" hidden="1" spans="1:10">
      <c r="A809" s="283" t="s">
        <v>733</v>
      </c>
      <c r="B809" s="240"/>
      <c r="C809" s="287">
        <v>0</v>
      </c>
      <c r="D809" s="240">
        <v>0</v>
      </c>
      <c r="E809" s="227"/>
      <c r="F809" s="228"/>
      <c r="G809" s="229"/>
      <c r="H809" s="281">
        <f t="shared" si="139"/>
        <v>0</v>
      </c>
      <c r="I809" s="240"/>
      <c r="J809" s="229"/>
    </row>
    <row r="810" s="208" customFormat="1" hidden="1" spans="1:12">
      <c r="A810" s="283" t="s">
        <v>750</v>
      </c>
      <c r="B810" s="240">
        <v>2255</v>
      </c>
      <c r="C810" s="287">
        <v>2204</v>
      </c>
      <c r="D810" s="240">
        <v>2022</v>
      </c>
      <c r="E810" s="227"/>
      <c r="F810" s="228"/>
      <c r="G810" s="229"/>
      <c r="H810" s="281">
        <f t="shared" si="139"/>
        <v>2158</v>
      </c>
      <c r="I810" s="240"/>
      <c r="J810" s="229"/>
      <c r="L810" s="208">
        <v>2158</v>
      </c>
    </row>
    <row r="811" s="208" customFormat="1" hidden="1" spans="1:10">
      <c r="A811" s="283" t="s">
        <v>751</v>
      </c>
      <c r="B811" s="240"/>
      <c r="C811" s="287">
        <v>0</v>
      </c>
      <c r="D811" s="240">
        <v>0</v>
      </c>
      <c r="E811" s="227"/>
      <c r="F811" s="228"/>
      <c r="G811" s="229"/>
      <c r="H811" s="281">
        <f t="shared" si="139"/>
        <v>0</v>
      </c>
      <c r="I811" s="240"/>
      <c r="J811" s="229"/>
    </row>
    <row r="812" s="208" customFormat="1" hidden="1" spans="1:10">
      <c r="A812" s="283" t="s">
        <v>752</v>
      </c>
      <c r="B812" s="240">
        <v>62</v>
      </c>
      <c r="C812" s="287">
        <v>0</v>
      </c>
      <c r="D812" s="240">
        <v>5</v>
      </c>
      <c r="E812" s="227"/>
      <c r="F812" s="228"/>
      <c r="G812" s="229"/>
      <c r="H812" s="281">
        <f t="shared" si="139"/>
        <v>0</v>
      </c>
      <c r="I812" s="240"/>
      <c r="J812" s="229"/>
    </row>
    <row r="813" s="208" customFormat="1" hidden="1" spans="1:14">
      <c r="A813" s="283" t="s">
        <v>753</v>
      </c>
      <c r="B813" s="240">
        <v>395</v>
      </c>
      <c r="C813" s="287">
        <v>310</v>
      </c>
      <c r="D813" s="240">
        <v>18</v>
      </c>
      <c r="E813" s="227"/>
      <c r="F813" s="228"/>
      <c r="G813" s="229"/>
      <c r="H813" s="281">
        <f t="shared" si="139"/>
        <v>355</v>
      </c>
      <c r="I813" s="240"/>
      <c r="J813" s="229"/>
      <c r="L813" s="208">
        <v>10</v>
      </c>
      <c r="M813" s="208">
        <v>174</v>
      </c>
      <c r="N813" s="208">
        <v>171</v>
      </c>
    </row>
    <row r="814" s="208" customFormat="1" hidden="1" spans="1:14">
      <c r="A814" s="283" t="s">
        <v>754</v>
      </c>
      <c r="B814" s="240">
        <v>5</v>
      </c>
      <c r="C814" s="287">
        <v>27</v>
      </c>
      <c r="D814" s="240">
        <v>1</v>
      </c>
      <c r="E814" s="227"/>
      <c r="F814" s="228"/>
      <c r="G814" s="229"/>
      <c r="H814" s="281">
        <f t="shared" si="139"/>
        <v>45</v>
      </c>
      <c r="I814" s="240"/>
      <c r="J814" s="229"/>
      <c r="M814" s="208">
        <v>19</v>
      </c>
      <c r="N814" s="208">
        <v>26</v>
      </c>
    </row>
    <row r="815" s="208" customFormat="1" hidden="1" spans="1:13">
      <c r="A815" s="283" t="s">
        <v>755</v>
      </c>
      <c r="B815" s="240">
        <v>4</v>
      </c>
      <c r="C815" s="287">
        <v>10</v>
      </c>
      <c r="D815" s="240">
        <v>7</v>
      </c>
      <c r="E815" s="227"/>
      <c r="F815" s="228"/>
      <c r="G815" s="229"/>
      <c r="H815" s="281">
        <f t="shared" si="139"/>
        <v>40</v>
      </c>
      <c r="I815" s="240"/>
      <c r="J815" s="229"/>
      <c r="L815" s="208">
        <v>37</v>
      </c>
      <c r="M815" s="208">
        <v>3</v>
      </c>
    </row>
    <row r="816" s="208" customFormat="1" hidden="1" spans="1:14">
      <c r="A816" s="283" t="s">
        <v>756</v>
      </c>
      <c r="B816" s="240"/>
      <c r="C816" s="287">
        <v>5</v>
      </c>
      <c r="D816" s="240">
        <v>3</v>
      </c>
      <c r="E816" s="227"/>
      <c r="F816" s="228"/>
      <c r="G816" s="229"/>
      <c r="H816" s="281">
        <f t="shared" si="139"/>
        <v>19</v>
      </c>
      <c r="I816" s="240"/>
      <c r="J816" s="229"/>
      <c r="M816" s="208">
        <v>13</v>
      </c>
      <c r="N816" s="208">
        <v>6</v>
      </c>
    </row>
    <row r="817" s="208" customFormat="1" hidden="1" spans="1:10">
      <c r="A817" s="283" t="s">
        <v>757</v>
      </c>
      <c r="B817" s="240"/>
      <c r="C817" s="287">
        <v>0</v>
      </c>
      <c r="D817" s="240"/>
      <c r="E817" s="227"/>
      <c r="F817" s="228"/>
      <c r="G817" s="229"/>
      <c r="H817" s="281">
        <f t="shared" si="139"/>
        <v>0</v>
      </c>
      <c r="I817" s="240"/>
      <c r="J817" s="229"/>
    </row>
    <row r="818" s="208" customFormat="1" hidden="1" spans="1:10">
      <c r="A818" s="283" t="s">
        <v>758</v>
      </c>
      <c r="B818" s="240"/>
      <c r="C818" s="287">
        <v>0</v>
      </c>
      <c r="D818" s="240"/>
      <c r="E818" s="227"/>
      <c r="F818" s="228"/>
      <c r="G818" s="229"/>
      <c r="H818" s="281">
        <f t="shared" si="139"/>
        <v>0</v>
      </c>
      <c r="I818" s="240"/>
      <c r="J818" s="229"/>
    </row>
    <row r="819" s="208" customFormat="1" hidden="1" spans="1:10">
      <c r="A819" s="283" t="s">
        <v>759</v>
      </c>
      <c r="B819" s="240"/>
      <c r="C819" s="287">
        <v>0</v>
      </c>
      <c r="D819" s="240"/>
      <c r="E819" s="227"/>
      <c r="F819" s="228"/>
      <c r="G819" s="229"/>
      <c r="H819" s="281">
        <f t="shared" si="139"/>
        <v>0</v>
      </c>
      <c r="I819" s="240"/>
      <c r="J819" s="229"/>
    </row>
    <row r="820" s="208" customFormat="1" hidden="1" spans="1:10">
      <c r="A820" s="283" t="s">
        <v>760</v>
      </c>
      <c r="B820" s="240"/>
      <c r="C820" s="287">
        <v>0</v>
      </c>
      <c r="D820" s="240"/>
      <c r="E820" s="227"/>
      <c r="F820" s="228"/>
      <c r="G820" s="229"/>
      <c r="H820" s="281">
        <f t="shared" si="139"/>
        <v>0</v>
      </c>
      <c r="I820" s="240"/>
      <c r="J820" s="229"/>
    </row>
    <row r="821" s="208" customFormat="1" hidden="1" spans="1:14">
      <c r="A821" s="283" t="s">
        <v>761</v>
      </c>
      <c r="B821" s="240"/>
      <c r="C821" s="287">
        <v>0</v>
      </c>
      <c r="D821" s="240"/>
      <c r="E821" s="227"/>
      <c r="F821" s="228"/>
      <c r="G821" s="229"/>
      <c r="H821" s="281">
        <f t="shared" si="139"/>
        <v>5</v>
      </c>
      <c r="I821" s="240"/>
      <c r="J821" s="229"/>
      <c r="N821" s="208">
        <v>5</v>
      </c>
    </row>
    <row r="822" s="208" customFormat="1" hidden="1" spans="1:14">
      <c r="A822" s="283" t="s">
        <v>762</v>
      </c>
      <c r="B822" s="285">
        <v>5886</v>
      </c>
      <c r="C822" s="287">
        <v>4195</v>
      </c>
      <c r="D822" s="285">
        <v>2142</v>
      </c>
      <c r="E822" s="227"/>
      <c r="F822" s="228"/>
      <c r="G822" s="229"/>
      <c r="H822" s="281">
        <f t="shared" si="139"/>
        <v>3830</v>
      </c>
      <c r="I822" s="240"/>
      <c r="J822" s="229"/>
      <c r="L822" s="208">
        <v>213</v>
      </c>
      <c r="M822" s="208">
        <v>621</v>
      </c>
      <c r="N822" s="208">
        <v>2996</v>
      </c>
    </row>
    <row r="823" s="208" customFormat="1" hidden="1" spans="1:14">
      <c r="A823" s="283" t="s">
        <v>763</v>
      </c>
      <c r="B823" s="240">
        <v>26</v>
      </c>
      <c r="C823" s="287">
        <v>455</v>
      </c>
      <c r="D823" s="240">
        <v>30</v>
      </c>
      <c r="E823" s="227"/>
      <c r="F823" s="228"/>
      <c r="G823" s="229"/>
      <c r="H823" s="281">
        <f t="shared" si="139"/>
        <v>855</v>
      </c>
      <c r="I823" s="240"/>
      <c r="J823" s="229"/>
      <c r="M823" s="208">
        <v>430</v>
      </c>
      <c r="N823" s="208">
        <v>425</v>
      </c>
    </row>
    <row r="824" s="208" customFormat="1" hidden="1" spans="1:10">
      <c r="A824" s="283" t="s">
        <v>764</v>
      </c>
      <c r="B824" s="240"/>
      <c r="C824" s="287">
        <v>0</v>
      </c>
      <c r="D824" s="240">
        <v>58</v>
      </c>
      <c r="E824" s="227"/>
      <c r="F824" s="228"/>
      <c r="G824" s="229"/>
      <c r="H824" s="281">
        <f t="shared" si="139"/>
        <v>0</v>
      </c>
      <c r="I824" s="240"/>
      <c r="J824" s="229"/>
    </row>
    <row r="825" s="208" customFormat="1" hidden="1" spans="1:14">
      <c r="A825" s="283" t="s">
        <v>765</v>
      </c>
      <c r="B825" s="240">
        <v>110</v>
      </c>
      <c r="C825" s="287">
        <v>10</v>
      </c>
      <c r="D825" s="240">
        <v>30</v>
      </c>
      <c r="E825" s="227"/>
      <c r="F825" s="228"/>
      <c r="G825" s="229"/>
      <c r="H825" s="281">
        <f t="shared" si="139"/>
        <v>28</v>
      </c>
      <c r="I825" s="240"/>
      <c r="J825" s="229"/>
      <c r="M825" s="208">
        <v>18</v>
      </c>
      <c r="N825" s="208">
        <v>10</v>
      </c>
    </row>
    <row r="826" s="208" customFormat="1" hidden="1" spans="1:14">
      <c r="A826" s="283" t="s">
        <v>766</v>
      </c>
      <c r="B826" s="240"/>
      <c r="C826" s="287">
        <v>704</v>
      </c>
      <c r="D826" s="240">
        <v>13</v>
      </c>
      <c r="E826" s="227"/>
      <c r="F826" s="228"/>
      <c r="G826" s="229"/>
      <c r="H826" s="281">
        <f t="shared" si="139"/>
        <v>505</v>
      </c>
      <c r="I826" s="240"/>
      <c r="J826" s="229"/>
      <c r="L826" s="208">
        <v>5</v>
      </c>
      <c r="M826" s="208">
        <v>488</v>
      </c>
      <c r="N826" s="208">
        <v>12</v>
      </c>
    </row>
    <row r="827" s="208" customFormat="1" hidden="1" spans="1:10">
      <c r="A827" s="283" t="s">
        <v>767</v>
      </c>
      <c r="B827" s="240"/>
      <c r="C827" s="287">
        <v>0</v>
      </c>
      <c r="D827" s="240">
        <v>59</v>
      </c>
      <c r="E827" s="227"/>
      <c r="F827" s="228"/>
      <c r="G827" s="229"/>
      <c r="H827" s="281">
        <f t="shared" si="139"/>
        <v>0</v>
      </c>
      <c r="I827" s="240"/>
      <c r="J827" s="229"/>
    </row>
    <row r="828" s="208" customFormat="1" hidden="1" spans="1:10">
      <c r="A828" s="283" t="s">
        <v>768</v>
      </c>
      <c r="B828" s="240">
        <v>129</v>
      </c>
      <c r="C828" s="287">
        <v>5</v>
      </c>
      <c r="D828" s="240">
        <v>0</v>
      </c>
      <c r="E828" s="227"/>
      <c r="F828" s="228"/>
      <c r="G828" s="229"/>
      <c r="H828" s="281">
        <f t="shared" si="139"/>
        <v>0</v>
      </c>
      <c r="I828" s="240"/>
      <c r="J828" s="229"/>
    </row>
    <row r="829" s="208" customFormat="1" hidden="1" spans="1:10">
      <c r="A829" s="283" t="s">
        <v>769</v>
      </c>
      <c r="B829" s="240"/>
      <c r="C829" s="287">
        <v>0</v>
      </c>
      <c r="D829" s="240">
        <v>0</v>
      </c>
      <c r="E829" s="227"/>
      <c r="F829" s="228"/>
      <c r="G829" s="229"/>
      <c r="H829" s="281">
        <f t="shared" si="139"/>
        <v>0</v>
      </c>
      <c r="I829" s="240"/>
      <c r="J829" s="229"/>
    </row>
    <row r="830" s="208" customFormat="1" hidden="1" spans="1:14">
      <c r="A830" s="283" t="s">
        <v>770</v>
      </c>
      <c r="B830" s="240">
        <v>2569</v>
      </c>
      <c r="C830" s="287">
        <v>3095</v>
      </c>
      <c r="D830" s="240">
        <v>2722</v>
      </c>
      <c r="E830" s="227"/>
      <c r="F830" s="228"/>
      <c r="G830" s="229"/>
      <c r="H830" s="281">
        <f t="shared" si="139"/>
        <v>2685</v>
      </c>
      <c r="I830" s="240"/>
      <c r="J830" s="229"/>
      <c r="M830" s="208">
        <v>1097</v>
      </c>
      <c r="N830" s="208">
        <v>1588</v>
      </c>
    </row>
    <row r="831" s="208" customFormat="1" hidden="1" spans="1:14">
      <c r="A831" s="283" t="s">
        <v>771</v>
      </c>
      <c r="B831" s="240">
        <v>2781</v>
      </c>
      <c r="C831" s="287">
        <v>438</v>
      </c>
      <c r="D831" s="240">
        <v>349</v>
      </c>
      <c r="E831" s="227"/>
      <c r="F831" s="228"/>
      <c r="G831" s="229"/>
      <c r="H831" s="281">
        <f t="shared" si="139"/>
        <v>1446</v>
      </c>
      <c r="I831" s="240"/>
      <c r="J831" s="229"/>
      <c r="L831" s="208">
        <v>40</v>
      </c>
      <c r="N831" s="208">
        <v>1406</v>
      </c>
    </row>
    <row r="832" customFormat="1" hidden="1" spans="1:10">
      <c r="A832" s="298" t="s">
        <v>772</v>
      </c>
      <c r="B832" s="308">
        <v>3404</v>
      </c>
      <c r="C832" s="304">
        <v>2878</v>
      </c>
      <c r="D832" s="308">
        <f>SUM(D833:D854)</f>
        <v>1240</v>
      </c>
      <c r="E832" s="278">
        <f>D832/C832*100</f>
        <v>43.0854760250174</v>
      </c>
      <c r="F832" s="276">
        <f>D832-B832</f>
        <v>-2164</v>
      </c>
      <c r="G832" s="279">
        <f>(D832/B832-1)*100</f>
        <v>-63.572267920094</v>
      </c>
      <c r="H832" s="304">
        <f>SUM(H833:H854)</f>
        <v>5790</v>
      </c>
      <c r="I832" s="295">
        <f>H832-C832</f>
        <v>2912</v>
      </c>
      <c r="J832" s="279">
        <f>(H832/C832-1)*100</f>
        <v>101.181375955525</v>
      </c>
    </row>
    <row r="833" s="208" customFormat="1" hidden="1" spans="1:12">
      <c r="A833" s="283" t="s">
        <v>731</v>
      </c>
      <c r="B833" s="240">
        <v>208</v>
      </c>
      <c r="C833" s="287">
        <v>196</v>
      </c>
      <c r="D833" s="240">
        <v>247</v>
      </c>
      <c r="E833" s="227"/>
      <c r="F833" s="228"/>
      <c r="G833" s="229"/>
      <c r="H833" s="281">
        <f t="shared" ref="H833:H854" si="140">L833+M833+N833</f>
        <v>217</v>
      </c>
      <c r="I833" s="240"/>
      <c r="J833" s="229"/>
      <c r="L833" s="208">
        <v>217</v>
      </c>
    </row>
    <row r="834" s="208" customFormat="1" hidden="1" spans="1:12">
      <c r="A834" s="283" t="s">
        <v>732</v>
      </c>
      <c r="B834" s="240">
        <v>51</v>
      </c>
      <c r="C834" s="287">
        <v>46</v>
      </c>
      <c r="D834" s="240">
        <v>207</v>
      </c>
      <c r="E834" s="227"/>
      <c r="F834" s="228"/>
      <c r="G834" s="229"/>
      <c r="H834" s="281">
        <f t="shared" si="140"/>
        <v>75</v>
      </c>
      <c r="I834" s="240"/>
      <c r="J834" s="229"/>
      <c r="L834" s="208">
        <v>75</v>
      </c>
    </row>
    <row r="835" s="208" customFormat="1" hidden="1" spans="1:10">
      <c r="A835" s="283" t="s">
        <v>733</v>
      </c>
      <c r="B835" s="240"/>
      <c r="C835" s="287">
        <v>0</v>
      </c>
      <c r="D835" s="240">
        <v>0</v>
      </c>
      <c r="E835" s="227"/>
      <c r="F835" s="228"/>
      <c r="G835" s="229"/>
      <c r="H835" s="281">
        <f t="shared" si="140"/>
        <v>0</v>
      </c>
      <c r="I835" s="240"/>
      <c r="J835" s="229"/>
    </row>
    <row r="836" s="208" customFormat="1" hidden="1" spans="1:12">
      <c r="A836" s="283" t="s">
        <v>773</v>
      </c>
      <c r="B836" s="240">
        <v>1036</v>
      </c>
      <c r="C836" s="287">
        <v>793</v>
      </c>
      <c r="D836" s="240">
        <v>664</v>
      </c>
      <c r="E836" s="227"/>
      <c r="F836" s="228"/>
      <c r="G836" s="229"/>
      <c r="H836" s="281">
        <f t="shared" si="140"/>
        <v>700</v>
      </c>
      <c r="I836" s="240"/>
      <c r="J836" s="229"/>
      <c r="L836" s="208">
        <v>700</v>
      </c>
    </row>
    <row r="837" s="208" customFormat="1" hidden="1" spans="1:14">
      <c r="A837" s="283" t="s">
        <v>774</v>
      </c>
      <c r="B837" s="240">
        <v>1132</v>
      </c>
      <c r="C837" s="287">
        <v>210</v>
      </c>
      <c r="D837" s="240">
        <v>26</v>
      </c>
      <c r="E837" s="227"/>
      <c r="F837" s="228"/>
      <c r="G837" s="229"/>
      <c r="H837" s="281">
        <f t="shared" si="140"/>
        <v>899</v>
      </c>
      <c r="I837" s="240"/>
      <c r="J837" s="229"/>
      <c r="M837" s="208">
        <v>94</v>
      </c>
      <c r="N837" s="208">
        <v>805</v>
      </c>
    </row>
    <row r="838" s="208" customFormat="1" hidden="1" spans="1:14">
      <c r="A838" s="283" t="s">
        <v>775</v>
      </c>
      <c r="B838" s="240"/>
      <c r="C838" s="287">
        <v>70</v>
      </c>
      <c r="D838" s="240">
        <v>0</v>
      </c>
      <c r="E838" s="227"/>
      <c r="F838" s="228"/>
      <c r="G838" s="229"/>
      <c r="H838" s="281">
        <f t="shared" si="140"/>
        <v>20</v>
      </c>
      <c r="I838" s="240"/>
      <c r="J838" s="229"/>
      <c r="N838" s="208">
        <v>20</v>
      </c>
    </row>
    <row r="839" s="208" customFormat="1" hidden="1" spans="1:10">
      <c r="A839" s="283" t="s">
        <v>776</v>
      </c>
      <c r="B839" s="240"/>
      <c r="C839" s="287">
        <v>0</v>
      </c>
      <c r="D839" s="240">
        <v>0</v>
      </c>
      <c r="E839" s="227"/>
      <c r="F839" s="228"/>
      <c r="G839" s="229"/>
      <c r="H839" s="281">
        <f t="shared" si="140"/>
        <v>0</v>
      </c>
      <c r="I839" s="240"/>
      <c r="J839" s="229"/>
    </row>
    <row r="840" s="208" customFormat="1" hidden="1" spans="1:14">
      <c r="A840" s="283" t="s">
        <v>777</v>
      </c>
      <c r="B840" s="240"/>
      <c r="C840" s="287">
        <v>855</v>
      </c>
      <c r="D840" s="240">
        <v>19</v>
      </c>
      <c r="E840" s="227"/>
      <c r="F840" s="228"/>
      <c r="G840" s="229"/>
      <c r="H840" s="281">
        <f t="shared" si="140"/>
        <v>1283</v>
      </c>
      <c r="I840" s="240"/>
      <c r="J840" s="229"/>
      <c r="M840" s="208">
        <v>1058</v>
      </c>
      <c r="N840" s="208">
        <v>225</v>
      </c>
    </row>
    <row r="841" s="208" customFormat="1" hidden="1" spans="1:10">
      <c r="A841" s="283" t="s">
        <v>778</v>
      </c>
      <c r="B841" s="240"/>
      <c r="C841" s="287">
        <v>0</v>
      </c>
      <c r="D841" s="240"/>
      <c r="E841" s="227"/>
      <c r="F841" s="228"/>
      <c r="G841" s="229"/>
      <c r="H841" s="281">
        <f t="shared" si="140"/>
        <v>0</v>
      </c>
      <c r="I841" s="240"/>
      <c r="J841" s="229"/>
    </row>
    <row r="842" s="208" customFormat="1" hidden="1" spans="1:10">
      <c r="A842" s="283" t="s">
        <v>779</v>
      </c>
      <c r="B842" s="240"/>
      <c r="C842" s="287">
        <v>0</v>
      </c>
      <c r="D842" s="240"/>
      <c r="E842" s="227"/>
      <c r="F842" s="228"/>
      <c r="G842" s="229"/>
      <c r="H842" s="281">
        <f t="shared" si="140"/>
        <v>0</v>
      </c>
      <c r="I842" s="240"/>
      <c r="J842" s="229"/>
    </row>
    <row r="843" s="208" customFormat="1" hidden="1" spans="1:10">
      <c r="A843" s="283" t="s">
        <v>780</v>
      </c>
      <c r="B843" s="240"/>
      <c r="C843" s="287">
        <v>0</v>
      </c>
      <c r="D843" s="240"/>
      <c r="E843" s="227"/>
      <c r="F843" s="228"/>
      <c r="G843" s="229"/>
      <c r="H843" s="281">
        <f t="shared" si="140"/>
        <v>0</v>
      </c>
      <c r="I843" s="240"/>
      <c r="J843" s="229"/>
    </row>
    <row r="844" s="208" customFormat="1" hidden="1" spans="1:10">
      <c r="A844" s="283" t="s">
        <v>781</v>
      </c>
      <c r="B844" s="240"/>
      <c r="C844" s="287">
        <v>0</v>
      </c>
      <c r="D844" s="240"/>
      <c r="E844" s="227"/>
      <c r="F844" s="228"/>
      <c r="G844" s="229"/>
      <c r="H844" s="281">
        <f t="shared" si="140"/>
        <v>0</v>
      </c>
      <c r="I844" s="240"/>
      <c r="J844" s="229"/>
    </row>
    <row r="845" s="208" customFormat="1" hidden="1" spans="1:10">
      <c r="A845" s="283" t="s">
        <v>782</v>
      </c>
      <c r="B845" s="240"/>
      <c r="C845" s="287">
        <v>0</v>
      </c>
      <c r="D845" s="240"/>
      <c r="E845" s="227"/>
      <c r="F845" s="228"/>
      <c r="G845" s="229"/>
      <c r="H845" s="281">
        <f t="shared" si="140"/>
        <v>0</v>
      </c>
      <c r="I845" s="240"/>
      <c r="J845" s="229"/>
    </row>
    <row r="846" s="208" customFormat="1" hidden="1" spans="1:10">
      <c r="A846" s="283" t="s">
        <v>783</v>
      </c>
      <c r="B846" s="240"/>
      <c r="C846" s="287">
        <v>0</v>
      </c>
      <c r="D846" s="240"/>
      <c r="E846" s="227"/>
      <c r="F846" s="228"/>
      <c r="G846" s="229"/>
      <c r="H846" s="281">
        <f t="shared" si="140"/>
        <v>0</v>
      </c>
      <c r="I846" s="240"/>
      <c r="J846" s="229"/>
    </row>
    <row r="847" s="208" customFormat="1" hidden="1" spans="1:14">
      <c r="A847" s="283" t="s">
        <v>784</v>
      </c>
      <c r="B847" s="240">
        <v>394</v>
      </c>
      <c r="C847" s="287">
        <v>0</v>
      </c>
      <c r="D847" s="240"/>
      <c r="E847" s="227"/>
      <c r="F847" s="228"/>
      <c r="G847" s="229"/>
      <c r="H847" s="281">
        <f t="shared" si="140"/>
        <v>50</v>
      </c>
      <c r="I847" s="240"/>
      <c r="J847" s="229"/>
      <c r="N847" s="208">
        <v>50</v>
      </c>
    </row>
    <row r="848" s="208" customFormat="1" hidden="1" spans="1:10">
      <c r="A848" s="283" t="s">
        <v>785</v>
      </c>
      <c r="B848" s="240"/>
      <c r="C848" s="287">
        <v>0</v>
      </c>
      <c r="D848" s="240"/>
      <c r="E848" s="227"/>
      <c r="F848" s="228"/>
      <c r="G848" s="229"/>
      <c r="H848" s="281">
        <f t="shared" si="140"/>
        <v>0</v>
      </c>
      <c r="I848" s="240"/>
      <c r="J848" s="229"/>
    </row>
    <row r="849" s="208" customFormat="1" hidden="1" spans="1:10">
      <c r="A849" s="283" t="s">
        <v>786</v>
      </c>
      <c r="B849" s="240"/>
      <c r="C849" s="287">
        <v>0</v>
      </c>
      <c r="D849" s="240"/>
      <c r="E849" s="227"/>
      <c r="F849" s="228"/>
      <c r="G849" s="229"/>
      <c r="H849" s="281">
        <f t="shared" si="140"/>
        <v>0</v>
      </c>
      <c r="I849" s="240"/>
      <c r="J849" s="229"/>
    </row>
    <row r="850" s="208" customFormat="1" hidden="1" spans="1:10">
      <c r="A850" s="283" t="s">
        <v>787</v>
      </c>
      <c r="B850" s="240"/>
      <c r="C850" s="287">
        <v>0</v>
      </c>
      <c r="D850" s="240"/>
      <c r="E850" s="227"/>
      <c r="F850" s="228"/>
      <c r="G850" s="229"/>
      <c r="H850" s="281">
        <f t="shared" si="140"/>
        <v>0</v>
      </c>
      <c r="I850" s="240"/>
      <c r="J850" s="229"/>
    </row>
    <row r="851" s="208" customFormat="1" hidden="1" spans="1:13">
      <c r="A851" s="283" t="s">
        <v>788</v>
      </c>
      <c r="B851" s="240"/>
      <c r="C851" s="287">
        <v>0</v>
      </c>
      <c r="D851" s="240"/>
      <c r="E851" s="227"/>
      <c r="F851" s="228"/>
      <c r="G851" s="229"/>
      <c r="H851" s="281">
        <f t="shared" si="140"/>
        <v>10</v>
      </c>
      <c r="I851" s="240"/>
      <c r="J851" s="229"/>
      <c r="M851" s="208">
        <v>10</v>
      </c>
    </row>
    <row r="852" s="208" customFormat="1" hidden="1" spans="1:10">
      <c r="A852" s="283" t="s">
        <v>789</v>
      </c>
      <c r="B852" s="240"/>
      <c r="C852" s="287">
        <v>0</v>
      </c>
      <c r="D852" s="240"/>
      <c r="E852" s="227"/>
      <c r="F852" s="228"/>
      <c r="G852" s="229"/>
      <c r="H852" s="281">
        <f t="shared" si="140"/>
        <v>0</v>
      </c>
      <c r="I852" s="240"/>
      <c r="J852" s="229"/>
    </row>
    <row r="853" s="208" customFormat="1" hidden="1" spans="1:10">
      <c r="A853" s="283" t="s">
        <v>757</v>
      </c>
      <c r="B853" s="240"/>
      <c r="C853" s="287">
        <v>0</v>
      </c>
      <c r="D853" s="240"/>
      <c r="E853" s="227"/>
      <c r="F853" s="228"/>
      <c r="G853" s="229"/>
      <c r="H853" s="281">
        <f t="shared" si="140"/>
        <v>0</v>
      </c>
      <c r="I853" s="240"/>
      <c r="J853" s="229"/>
    </row>
    <row r="854" s="208" customFormat="1" hidden="1" spans="1:14">
      <c r="A854" s="283" t="s">
        <v>790</v>
      </c>
      <c r="B854" s="240">
        <v>583</v>
      </c>
      <c r="C854" s="287">
        <v>708</v>
      </c>
      <c r="D854" s="240">
        <v>77</v>
      </c>
      <c r="E854" s="227"/>
      <c r="F854" s="228"/>
      <c r="G854" s="229"/>
      <c r="H854" s="281">
        <f t="shared" si="140"/>
        <v>2536</v>
      </c>
      <c r="I854" s="240"/>
      <c r="J854" s="229"/>
      <c r="M854" s="208">
        <v>1817</v>
      </c>
      <c r="N854" s="208">
        <v>719</v>
      </c>
    </row>
    <row r="855" customFormat="1" hidden="1" spans="1:10">
      <c r="A855" s="298" t="s">
        <v>791</v>
      </c>
      <c r="B855" s="308">
        <v>13838</v>
      </c>
      <c r="C855" s="304">
        <v>9543</v>
      </c>
      <c r="D855" s="308">
        <f>SUM(D856:D882)</f>
        <v>5596</v>
      </c>
      <c r="E855" s="278">
        <f>D855/C855*100</f>
        <v>58.6398407209473</v>
      </c>
      <c r="F855" s="276">
        <f>D855-B855</f>
        <v>-8242</v>
      </c>
      <c r="G855" s="279">
        <f>(D855/B855-1)*100</f>
        <v>-59.5606301488654</v>
      </c>
      <c r="H855" s="304">
        <f>SUM(H856:H882)</f>
        <v>2432</v>
      </c>
      <c r="I855" s="295">
        <f>H855-C855</f>
        <v>-7111</v>
      </c>
      <c r="J855" s="279">
        <f>(H855/C855-1)*100</f>
        <v>-74.5153515665933</v>
      </c>
    </row>
    <row r="856" s="208" customFormat="1" hidden="1" spans="1:12">
      <c r="A856" s="283" t="s">
        <v>731</v>
      </c>
      <c r="B856" s="240">
        <v>446</v>
      </c>
      <c r="C856" s="287">
        <v>518</v>
      </c>
      <c r="D856" s="240">
        <v>423</v>
      </c>
      <c r="E856" s="227"/>
      <c r="F856" s="228"/>
      <c r="G856" s="229"/>
      <c r="H856" s="281">
        <f t="shared" ref="H856:H882" si="141">L856+M856+N856</f>
        <v>472</v>
      </c>
      <c r="I856" s="240"/>
      <c r="J856" s="229"/>
      <c r="L856" s="208">
        <v>472</v>
      </c>
    </row>
    <row r="857" s="208" customFormat="1" hidden="1" spans="1:10">
      <c r="A857" s="283" t="s">
        <v>732</v>
      </c>
      <c r="B857" s="240">
        <v>60</v>
      </c>
      <c r="C857" s="287">
        <v>22</v>
      </c>
      <c r="D857" s="240">
        <v>4</v>
      </c>
      <c r="E857" s="227"/>
      <c r="F857" s="228"/>
      <c r="G857" s="229"/>
      <c r="H857" s="281">
        <f t="shared" si="141"/>
        <v>0</v>
      </c>
      <c r="I857" s="240"/>
      <c r="J857" s="229"/>
    </row>
    <row r="858" s="208" customFormat="1" hidden="1" spans="1:10">
      <c r="A858" s="283" t="s">
        <v>733</v>
      </c>
      <c r="B858" s="240"/>
      <c r="C858" s="287">
        <v>0</v>
      </c>
      <c r="D858" s="240"/>
      <c r="E858" s="227"/>
      <c r="F858" s="228"/>
      <c r="G858" s="229"/>
      <c r="H858" s="281">
        <f t="shared" si="141"/>
        <v>0</v>
      </c>
      <c r="I858" s="240"/>
      <c r="J858" s="229"/>
    </row>
    <row r="859" s="208" customFormat="1" hidden="1" spans="1:12">
      <c r="A859" s="283" t="s">
        <v>792</v>
      </c>
      <c r="B859" s="240">
        <v>217</v>
      </c>
      <c r="C859" s="287">
        <v>25</v>
      </c>
      <c r="D859" s="240"/>
      <c r="E859" s="227"/>
      <c r="F859" s="228"/>
      <c r="G859" s="229"/>
      <c r="H859" s="281">
        <f t="shared" si="141"/>
        <v>3</v>
      </c>
      <c r="I859" s="240"/>
      <c r="J859" s="229"/>
      <c r="L859" s="208">
        <v>3</v>
      </c>
    </row>
    <row r="860" s="208" customFormat="1" hidden="1" spans="1:14">
      <c r="A860" s="283" t="s">
        <v>793</v>
      </c>
      <c r="B860" s="240">
        <v>4590</v>
      </c>
      <c r="C860" s="287">
        <v>6396</v>
      </c>
      <c r="D860" s="240">
        <v>3771</v>
      </c>
      <c r="E860" s="227"/>
      <c r="F860" s="228"/>
      <c r="G860" s="229"/>
      <c r="H860" s="281">
        <f t="shared" si="141"/>
        <v>45</v>
      </c>
      <c r="I860" s="240"/>
      <c r="J860" s="229"/>
      <c r="N860" s="208">
        <v>45</v>
      </c>
    </row>
    <row r="861" s="208" customFormat="1" hidden="1" spans="1:12">
      <c r="A861" s="283" t="s">
        <v>794</v>
      </c>
      <c r="B861" s="240">
        <v>3380</v>
      </c>
      <c r="C861" s="287">
        <v>614</v>
      </c>
      <c r="D861" s="240">
        <v>785</v>
      </c>
      <c r="E861" s="227"/>
      <c r="F861" s="228"/>
      <c r="G861" s="229"/>
      <c r="H861" s="281">
        <f t="shared" si="141"/>
        <v>690</v>
      </c>
      <c r="I861" s="240"/>
      <c r="J861" s="229"/>
      <c r="L861" s="208">
        <v>690</v>
      </c>
    </row>
    <row r="862" s="208" customFormat="1" hidden="1" spans="1:10">
      <c r="A862" s="283" t="s">
        <v>795</v>
      </c>
      <c r="B862" s="240"/>
      <c r="C862" s="287">
        <v>0</v>
      </c>
      <c r="D862" s="240">
        <v>0</v>
      </c>
      <c r="E862" s="227"/>
      <c r="F862" s="228"/>
      <c r="G862" s="229"/>
      <c r="H862" s="281">
        <f t="shared" si="141"/>
        <v>0</v>
      </c>
      <c r="I862" s="240"/>
      <c r="J862" s="229"/>
    </row>
    <row r="863" s="208" customFormat="1" hidden="1" spans="1:10">
      <c r="A863" s="283" t="s">
        <v>796</v>
      </c>
      <c r="B863" s="240"/>
      <c r="C863" s="287">
        <v>16</v>
      </c>
      <c r="D863" s="240">
        <v>1</v>
      </c>
      <c r="E863" s="227"/>
      <c r="F863" s="228"/>
      <c r="G863" s="229"/>
      <c r="H863" s="281">
        <f t="shared" si="141"/>
        <v>0</v>
      </c>
      <c r="I863" s="240"/>
      <c r="J863" s="229"/>
    </row>
    <row r="864" s="208" customFormat="1" hidden="1" spans="1:10">
      <c r="A864" s="283" t="s">
        <v>797</v>
      </c>
      <c r="B864" s="240"/>
      <c r="C864" s="287">
        <v>0</v>
      </c>
      <c r="D864" s="240">
        <v>0</v>
      </c>
      <c r="E864" s="227"/>
      <c r="F864" s="228"/>
      <c r="G864" s="229"/>
      <c r="H864" s="281">
        <f t="shared" si="141"/>
        <v>0</v>
      </c>
      <c r="I864" s="240"/>
      <c r="J864" s="229"/>
    </row>
    <row r="865" s="208" customFormat="1" hidden="1" spans="1:14">
      <c r="A865" s="283" t="s">
        <v>798</v>
      </c>
      <c r="B865" s="240">
        <v>287</v>
      </c>
      <c r="C865" s="287">
        <v>248</v>
      </c>
      <c r="D865" s="240">
        <v>40</v>
      </c>
      <c r="E865" s="227"/>
      <c r="F865" s="228"/>
      <c r="G865" s="229"/>
      <c r="H865" s="281">
        <f t="shared" si="141"/>
        <v>253</v>
      </c>
      <c r="I865" s="240"/>
      <c r="J865" s="229"/>
      <c r="N865" s="208">
        <v>253</v>
      </c>
    </row>
    <row r="866" s="208" customFormat="1" hidden="1" spans="1:10">
      <c r="A866" s="283" t="s">
        <v>799</v>
      </c>
      <c r="B866" s="240">
        <v>92</v>
      </c>
      <c r="C866" s="287">
        <v>20</v>
      </c>
      <c r="D866" s="240">
        <v>12</v>
      </c>
      <c r="E866" s="227"/>
      <c r="F866" s="228"/>
      <c r="G866" s="229"/>
      <c r="H866" s="281">
        <f t="shared" si="141"/>
        <v>0</v>
      </c>
      <c r="I866" s="240"/>
      <c r="J866" s="229"/>
    </row>
    <row r="867" s="208" customFormat="1" hidden="1" spans="1:10">
      <c r="A867" s="283" t="s">
        <v>800</v>
      </c>
      <c r="B867" s="240"/>
      <c r="C867" s="287">
        <v>0</v>
      </c>
      <c r="D867" s="240">
        <v>0</v>
      </c>
      <c r="E867" s="227"/>
      <c r="F867" s="228"/>
      <c r="G867" s="229"/>
      <c r="H867" s="281">
        <f t="shared" si="141"/>
        <v>0</v>
      </c>
      <c r="I867" s="240"/>
      <c r="J867" s="229"/>
    </row>
    <row r="868" s="208" customFormat="1" hidden="1" spans="1:10">
      <c r="A868" s="283" t="s">
        <v>801</v>
      </c>
      <c r="B868" s="240"/>
      <c r="C868" s="287">
        <v>0</v>
      </c>
      <c r="D868" s="240">
        <v>0</v>
      </c>
      <c r="E868" s="227"/>
      <c r="F868" s="228"/>
      <c r="G868" s="229"/>
      <c r="H868" s="281">
        <f t="shared" si="141"/>
        <v>0</v>
      </c>
      <c r="I868" s="240"/>
      <c r="J868" s="229"/>
    </row>
    <row r="869" s="208" customFormat="1" hidden="1" spans="1:12">
      <c r="A869" s="283" t="s">
        <v>802</v>
      </c>
      <c r="B869" s="240">
        <v>166</v>
      </c>
      <c r="C869" s="287">
        <v>182</v>
      </c>
      <c r="D869" s="240">
        <v>227</v>
      </c>
      <c r="E869" s="227"/>
      <c r="F869" s="228"/>
      <c r="G869" s="229"/>
      <c r="H869" s="281">
        <f t="shared" si="141"/>
        <v>98</v>
      </c>
      <c r="I869" s="240"/>
      <c r="J869" s="229"/>
      <c r="L869" s="208">
        <v>98</v>
      </c>
    </row>
    <row r="870" s="208" customFormat="1" hidden="1" spans="1:10">
      <c r="A870" s="283" t="s">
        <v>803</v>
      </c>
      <c r="B870" s="240">
        <v>4</v>
      </c>
      <c r="C870" s="287">
        <v>40</v>
      </c>
      <c r="D870" s="240">
        <v>8</v>
      </c>
      <c r="E870" s="227"/>
      <c r="F870" s="228"/>
      <c r="G870" s="229"/>
      <c r="H870" s="281">
        <f t="shared" si="141"/>
        <v>0</v>
      </c>
      <c r="I870" s="240"/>
      <c r="J870" s="229"/>
    </row>
    <row r="871" s="208" customFormat="1" hidden="1" spans="1:12">
      <c r="A871" s="283" t="s">
        <v>804</v>
      </c>
      <c r="B871" s="240">
        <v>575</v>
      </c>
      <c r="C871" s="287">
        <v>0</v>
      </c>
      <c r="D871" s="240">
        <v>0</v>
      </c>
      <c r="E871" s="227"/>
      <c r="F871" s="228"/>
      <c r="G871" s="229"/>
      <c r="H871" s="281">
        <f t="shared" si="141"/>
        <v>10</v>
      </c>
      <c r="I871" s="240"/>
      <c r="J871" s="229"/>
      <c r="L871" s="208">
        <v>10</v>
      </c>
    </row>
    <row r="872" s="208" customFormat="1" hidden="1" spans="1:10">
      <c r="A872" s="283" t="s">
        <v>805</v>
      </c>
      <c r="B872" s="240"/>
      <c r="C872" s="287">
        <v>0</v>
      </c>
      <c r="D872" s="240">
        <v>0</v>
      </c>
      <c r="E872" s="227"/>
      <c r="F872" s="228"/>
      <c r="G872" s="229"/>
      <c r="H872" s="281">
        <f t="shared" si="141"/>
        <v>0</v>
      </c>
      <c r="I872" s="240"/>
      <c r="J872" s="229"/>
    </row>
    <row r="873" s="208" customFormat="1" hidden="1" spans="1:10">
      <c r="A873" s="283" t="s">
        <v>806</v>
      </c>
      <c r="B873" s="240"/>
      <c r="C873" s="287">
        <v>0</v>
      </c>
      <c r="D873" s="240">
        <v>0</v>
      </c>
      <c r="E873" s="227"/>
      <c r="F873" s="228"/>
      <c r="G873" s="229"/>
      <c r="H873" s="281">
        <f t="shared" si="141"/>
        <v>0</v>
      </c>
      <c r="I873" s="240"/>
      <c r="J873" s="229"/>
    </row>
    <row r="874" s="208" customFormat="1" hidden="1" spans="1:12">
      <c r="A874" s="283" t="s">
        <v>807</v>
      </c>
      <c r="B874" s="240">
        <v>328</v>
      </c>
      <c r="C874" s="287">
        <v>1335</v>
      </c>
      <c r="D874" s="240">
        <v>233</v>
      </c>
      <c r="E874" s="227"/>
      <c r="F874" s="228"/>
      <c r="G874" s="229"/>
      <c r="H874" s="281">
        <f t="shared" si="141"/>
        <v>29</v>
      </c>
      <c r="I874" s="240"/>
      <c r="J874" s="229"/>
      <c r="L874" s="208">
        <v>29</v>
      </c>
    </row>
    <row r="875" s="208" customFormat="1" hidden="1" spans="1:13">
      <c r="A875" s="283" t="s">
        <v>808</v>
      </c>
      <c r="B875" s="240"/>
      <c r="C875" s="287">
        <v>0</v>
      </c>
      <c r="D875" s="240">
        <v>33</v>
      </c>
      <c r="E875" s="227"/>
      <c r="F875" s="228"/>
      <c r="G875" s="229"/>
      <c r="H875" s="281">
        <f t="shared" si="141"/>
        <v>32</v>
      </c>
      <c r="I875" s="240"/>
      <c r="J875" s="229"/>
      <c r="M875" s="208">
        <v>32</v>
      </c>
    </row>
    <row r="876" s="208" customFormat="1" hidden="1" spans="1:10">
      <c r="A876" s="283" t="s">
        <v>809</v>
      </c>
      <c r="B876" s="240"/>
      <c r="C876" s="287">
        <v>0</v>
      </c>
      <c r="D876" s="240">
        <v>0</v>
      </c>
      <c r="E876" s="227"/>
      <c r="F876" s="228"/>
      <c r="G876" s="229"/>
      <c r="H876" s="281">
        <f t="shared" si="141"/>
        <v>0</v>
      </c>
      <c r="I876" s="240"/>
      <c r="J876" s="229"/>
    </row>
    <row r="877" s="208" customFormat="1" hidden="1" spans="1:10">
      <c r="A877" s="283" t="s">
        <v>785</v>
      </c>
      <c r="B877" s="240"/>
      <c r="C877" s="287">
        <v>0</v>
      </c>
      <c r="D877" s="240">
        <v>0</v>
      </c>
      <c r="E877" s="227"/>
      <c r="F877" s="228"/>
      <c r="G877" s="229"/>
      <c r="H877" s="281">
        <f t="shared" si="141"/>
        <v>0</v>
      </c>
      <c r="I877" s="240"/>
      <c r="J877" s="229"/>
    </row>
    <row r="878" s="208" customFormat="1" hidden="1" spans="1:14">
      <c r="A878" s="283" t="s">
        <v>810</v>
      </c>
      <c r="B878" s="240">
        <v>199</v>
      </c>
      <c r="C878" s="287">
        <v>11</v>
      </c>
      <c r="D878" s="240">
        <v>10</v>
      </c>
      <c r="E878" s="227"/>
      <c r="F878" s="228"/>
      <c r="G878" s="229"/>
      <c r="H878" s="281">
        <f t="shared" si="141"/>
        <v>139</v>
      </c>
      <c r="I878" s="240"/>
      <c r="J878" s="229"/>
      <c r="N878" s="208">
        <v>139</v>
      </c>
    </row>
    <row r="879" s="208" customFormat="1" hidden="1" spans="1:10">
      <c r="A879" s="283" t="s">
        <v>811</v>
      </c>
      <c r="B879" s="240">
        <v>642</v>
      </c>
      <c r="C879" s="287">
        <v>116</v>
      </c>
      <c r="D879" s="240">
        <v>10</v>
      </c>
      <c r="E879" s="227"/>
      <c r="F879" s="228"/>
      <c r="G879" s="229"/>
      <c r="H879" s="281">
        <f t="shared" si="141"/>
        <v>0</v>
      </c>
      <c r="I879" s="240"/>
      <c r="J879" s="229"/>
    </row>
    <row r="880" s="208" customFormat="1" hidden="1" spans="1:10">
      <c r="A880" s="167" t="s">
        <v>812</v>
      </c>
      <c r="B880" s="240"/>
      <c r="C880" s="287">
        <v>0</v>
      </c>
      <c r="D880" s="240">
        <v>0</v>
      </c>
      <c r="E880" s="227"/>
      <c r="F880" s="228"/>
      <c r="G880" s="229"/>
      <c r="H880" s="281">
        <f t="shared" si="141"/>
        <v>0</v>
      </c>
      <c r="I880" s="240"/>
      <c r="J880" s="229"/>
    </row>
    <row r="881" s="208" customFormat="1" hidden="1" spans="1:10">
      <c r="A881" s="167" t="s">
        <v>813</v>
      </c>
      <c r="B881" s="240"/>
      <c r="C881" s="287">
        <v>0</v>
      </c>
      <c r="D881" s="240">
        <v>0</v>
      </c>
      <c r="E881" s="227"/>
      <c r="F881" s="228"/>
      <c r="G881" s="229"/>
      <c r="H881" s="281">
        <f t="shared" si="141"/>
        <v>0</v>
      </c>
      <c r="I881" s="240"/>
      <c r="J881" s="229"/>
    </row>
    <row r="882" s="208" customFormat="1" hidden="1" spans="1:13">
      <c r="A882" s="283" t="s">
        <v>814</v>
      </c>
      <c r="B882" s="240">
        <v>2852</v>
      </c>
      <c r="C882" s="287">
        <v>0</v>
      </c>
      <c r="D882" s="240">
        <v>39</v>
      </c>
      <c r="E882" s="227"/>
      <c r="F882" s="228"/>
      <c r="G882" s="229"/>
      <c r="H882" s="281">
        <f t="shared" si="141"/>
        <v>661</v>
      </c>
      <c r="I882" s="240"/>
      <c r="J882" s="229"/>
      <c r="M882" s="208">
        <v>661</v>
      </c>
    </row>
    <row r="883" customFormat="1" hidden="1" spans="1:10">
      <c r="A883" s="298" t="s">
        <v>815</v>
      </c>
      <c r="B883" s="308">
        <v>12985</v>
      </c>
      <c r="C883" s="304">
        <v>11923</v>
      </c>
      <c r="D883" s="308">
        <f>SUM(D884:D893)</f>
        <v>14454</v>
      </c>
      <c r="E883" s="278">
        <f>D883/C883*100</f>
        <v>121.227878889541</v>
      </c>
      <c r="F883" s="276">
        <f>D883-B883</f>
        <v>1469</v>
      </c>
      <c r="G883" s="279">
        <f>(D883/B883-1)*100</f>
        <v>11.3130535232961</v>
      </c>
      <c r="H883" s="304">
        <f>SUM(H884:H893)</f>
        <v>7574</v>
      </c>
      <c r="I883" s="295">
        <f>H883-C883</f>
        <v>-4349</v>
      </c>
      <c r="J883" s="279">
        <f>(H883/C883-1)*100</f>
        <v>-36.4757191981884</v>
      </c>
    </row>
    <row r="884" s="208" customFormat="1" hidden="1" spans="1:12">
      <c r="A884" s="283" t="s">
        <v>731</v>
      </c>
      <c r="B884" s="240">
        <v>169</v>
      </c>
      <c r="C884" s="287">
        <v>164</v>
      </c>
      <c r="D884" s="240">
        <v>137</v>
      </c>
      <c r="E884" s="227"/>
      <c r="F884" s="228"/>
      <c r="G884" s="229"/>
      <c r="H884" s="281">
        <f t="shared" ref="H884:H893" si="142">L884+M884+N884</f>
        <v>165</v>
      </c>
      <c r="I884" s="240"/>
      <c r="J884" s="229"/>
      <c r="L884" s="208">
        <v>165</v>
      </c>
    </row>
    <row r="885" s="208" customFormat="1" hidden="1" spans="1:12">
      <c r="A885" s="283" t="s">
        <v>732</v>
      </c>
      <c r="B885" s="240">
        <v>196</v>
      </c>
      <c r="C885" s="287">
        <v>291</v>
      </c>
      <c r="D885" s="240">
        <v>228</v>
      </c>
      <c r="E885" s="227"/>
      <c r="F885" s="228"/>
      <c r="G885" s="229"/>
      <c r="H885" s="281">
        <f t="shared" si="142"/>
        <v>246</v>
      </c>
      <c r="I885" s="240"/>
      <c r="J885" s="229"/>
      <c r="L885" s="208">
        <v>246</v>
      </c>
    </row>
    <row r="886" s="208" customFormat="1" hidden="1" spans="1:10">
      <c r="A886" s="283" t="s">
        <v>733</v>
      </c>
      <c r="B886" s="240"/>
      <c r="C886" s="287">
        <v>0</v>
      </c>
      <c r="D886" s="240">
        <v>0</v>
      </c>
      <c r="E886" s="227"/>
      <c r="F886" s="228"/>
      <c r="G886" s="229"/>
      <c r="H886" s="281">
        <f t="shared" si="142"/>
        <v>0</v>
      </c>
      <c r="I886" s="240"/>
      <c r="J886" s="229"/>
    </row>
    <row r="887" s="208" customFormat="1" hidden="1" spans="1:14">
      <c r="A887" s="283" t="s">
        <v>816</v>
      </c>
      <c r="B887" s="240">
        <v>6354</v>
      </c>
      <c r="C887" s="287">
        <v>0</v>
      </c>
      <c r="D887" s="240">
        <v>5796</v>
      </c>
      <c r="E887" s="227"/>
      <c r="F887" s="228"/>
      <c r="G887" s="229"/>
      <c r="H887" s="281">
        <f t="shared" si="142"/>
        <v>37</v>
      </c>
      <c r="I887" s="240"/>
      <c r="J887" s="229"/>
      <c r="L887" s="208">
        <v>1</v>
      </c>
      <c r="N887" s="208">
        <v>36</v>
      </c>
    </row>
    <row r="888" s="208" customFormat="1" hidden="1" spans="1:10">
      <c r="A888" s="283" t="s">
        <v>817</v>
      </c>
      <c r="B888" s="240">
        <v>882</v>
      </c>
      <c r="C888" s="287">
        <v>0</v>
      </c>
      <c r="D888" s="240">
        <v>5216</v>
      </c>
      <c r="E888" s="227"/>
      <c r="F888" s="228"/>
      <c r="G888" s="229"/>
      <c r="H888" s="281">
        <f t="shared" si="142"/>
        <v>0</v>
      </c>
      <c r="I888" s="240"/>
      <c r="J888" s="229"/>
    </row>
    <row r="889" s="208" customFormat="1" hidden="1" spans="1:10">
      <c r="A889" s="283" t="s">
        <v>818</v>
      </c>
      <c r="B889" s="240">
        <v>255</v>
      </c>
      <c r="C889" s="287">
        <v>0</v>
      </c>
      <c r="D889" s="240">
        <v>369</v>
      </c>
      <c r="E889" s="227"/>
      <c r="F889" s="228"/>
      <c r="G889" s="229"/>
      <c r="H889" s="281">
        <f t="shared" si="142"/>
        <v>0</v>
      </c>
      <c r="I889" s="240"/>
      <c r="J889" s="229"/>
    </row>
    <row r="890" s="208" customFormat="1" hidden="1" spans="1:10">
      <c r="A890" s="283" t="s">
        <v>819</v>
      </c>
      <c r="B890" s="240">
        <v>683</v>
      </c>
      <c r="C890" s="287">
        <v>0</v>
      </c>
      <c r="D890" s="240">
        <v>5</v>
      </c>
      <c r="E890" s="227"/>
      <c r="F890" s="228"/>
      <c r="G890" s="229"/>
      <c r="H890" s="281">
        <f t="shared" si="142"/>
        <v>0</v>
      </c>
      <c r="I890" s="240"/>
      <c r="J890" s="229"/>
    </row>
    <row r="891" s="208" customFormat="1" hidden="1" spans="1:10">
      <c r="A891" s="283" t="s">
        <v>820</v>
      </c>
      <c r="B891" s="240"/>
      <c r="C891" s="287">
        <v>0</v>
      </c>
      <c r="D891" s="240">
        <v>0</v>
      </c>
      <c r="E891" s="227"/>
      <c r="F891" s="228"/>
      <c r="G891" s="229"/>
      <c r="H891" s="281">
        <f t="shared" si="142"/>
        <v>0</v>
      </c>
      <c r="I891" s="240"/>
      <c r="J891" s="229"/>
    </row>
    <row r="892" s="208" customFormat="1" hidden="1" spans="1:10">
      <c r="A892" s="283" t="s">
        <v>750</v>
      </c>
      <c r="B892" s="240">
        <v>201</v>
      </c>
      <c r="C892" s="287">
        <v>199</v>
      </c>
      <c r="D892" s="240">
        <v>3</v>
      </c>
      <c r="E892" s="227"/>
      <c r="F892" s="228"/>
      <c r="G892" s="229"/>
      <c r="H892" s="281">
        <f t="shared" si="142"/>
        <v>0</v>
      </c>
      <c r="I892" s="240"/>
      <c r="J892" s="229"/>
    </row>
    <row r="893" s="208" customFormat="1" hidden="1" spans="1:14">
      <c r="A893" s="283" t="s">
        <v>821</v>
      </c>
      <c r="B893" s="240">
        <v>4245</v>
      </c>
      <c r="C893" s="287">
        <v>11269</v>
      </c>
      <c r="D893" s="240">
        <v>2700</v>
      </c>
      <c r="E893" s="227"/>
      <c r="F893" s="228"/>
      <c r="G893" s="229"/>
      <c r="H893" s="281">
        <f t="shared" si="142"/>
        <v>7126</v>
      </c>
      <c r="I893" s="240"/>
      <c r="J893" s="229"/>
      <c r="L893" s="208">
        <v>1052</v>
      </c>
      <c r="M893" s="208">
        <v>6044</v>
      </c>
      <c r="N893" s="208">
        <v>30</v>
      </c>
    </row>
    <row r="894" customFormat="1" hidden="1" spans="1:10">
      <c r="A894" s="298" t="s">
        <v>822</v>
      </c>
      <c r="B894" s="308">
        <v>6163</v>
      </c>
      <c r="C894" s="304">
        <v>5783</v>
      </c>
      <c r="D894" s="308">
        <f>SUM(D895:D900)</f>
        <v>5852</v>
      </c>
      <c r="E894" s="278">
        <f>D894/C894*100</f>
        <v>101.193152343075</v>
      </c>
      <c r="F894" s="276">
        <f>D894-B894</f>
        <v>-311</v>
      </c>
      <c r="G894" s="279">
        <f>(D894/B894-1)*100</f>
        <v>-5.04624371247769</v>
      </c>
      <c r="H894" s="304">
        <f>SUM(H895:H900)</f>
        <v>6971</v>
      </c>
      <c r="I894" s="295">
        <f>H894-C894</f>
        <v>1188</v>
      </c>
      <c r="J894" s="279">
        <f>(H894/C894-1)*100</f>
        <v>20.5429707764136</v>
      </c>
    </row>
    <row r="895" s="208" customFormat="1" hidden="1" spans="1:14">
      <c r="A895" s="283" t="s">
        <v>823</v>
      </c>
      <c r="B895" s="240">
        <v>998</v>
      </c>
      <c r="C895" s="287">
        <v>2480</v>
      </c>
      <c r="D895" s="240">
        <v>869</v>
      </c>
      <c r="E895" s="227"/>
      <c r="F895" s="228"/>
      <c r="G895" s="229"/>
      <c r="H895" s="281">
        <f t="shared" ref="H895:H900" si="143">L895+M895+N895</f>
        <v>3240</v>
      </c>
      <c r="I895" s="240"/>
      <c r="J895" s="229"/>
      <c r="L895" s="208">
        <v>500</v>
      </c>
      <c r="M895" s="208">
        <v>1172</v>
      </c>
      <c r="N895" s="208">
        <v>1568</v>
      </c>
    </row>
    <row r="896" s="208" customFormat="1" hidden="1" spans="1:10">
      <c r="A896" s="283" t="s">
        <v>824</v>
      </c>
      <c r="B896" s="240"/>
      <c r="C896" s="287">
        <v>0</v>
      </c>
      <c r="D896" s="240">
        <v>0</v>
      </c>
      <c r="E896" s="227"/>
      <c r="F896" s="240"/>
      <c r="G896" s="229"/>
      <c r="H896" s="281">
        <f t="shared" si="143"/>
        <v>0</v>
      </c>
      <c r="I896" s="240">
        <v>0</v>
      </c>
      <c r="J896" s="229">
        <v>0</v>
      </c>
    </row>
    <row r="897" s="208" customFormat="1" hidden="1" spans="1:12">
      <c r="A897" s="283" t="s">
        <v>825</v>
      </c>
      <c r="B897" s="240">
        <v>4430</v>
      </c>
      <c r="C897" s="287">
        <v>2733</v>
      </c>
      <c r="D897" s="240">
        <v>4621</v>
      </c>
      <c r="E897" s="227"/>
      <c r="F897" s="240"/>
      <c r="G897" s="229"/>
      <c r="H897" s="281">
        <f t="shared" si="143"/>
        <v>3446</v>
      </c>
      <c r="I897" s="240">
        <v>0</v>
      </c>
      <c r="J897" s="229">
        <v>0</v>
      </c>
      <c r="L897" s="208">
        <f>2846+600</f>
        <v>3446</v>
      </c>
    </row>
    <row r="898" s="208" customFormat="1" hidden="1" spans="1:14">
      <c r="A898" s="283" t="s">
        <v>826</v>
      </c>
      <c r="B898" s="240">
        <v>550</v>
      </c>
      <c r="C898" s="287">
        <v>550</v>
      </c>
      <c r="D898" s="240">
        <v>300</v>
      </c>
      <c r="E898" s="227"/>
      <c r="F898" s="240"/>
      <c r="G898" s="229"/>
      <c r="H898" s="281">
        <f t="shared" si="143"/>
        <v>250</v>
      </c>
      <c r="I898" s="240">
        <v>0</v>
      </c>
      <c r="J898" s="229">
        <v>0</v>
      </c>
      <c r="N898" s="208">
        <v>250</v>
      </c>
    </row>
    <row r="899" s="208" customFormat="1" hidden="1" spans="1:10">
      <c r="A899" s="283" t="s">
        <v>827</v>
      </c>
      <c r="B899" s="240">
        <v>179</v>
      </c>
      <c r="C899" s="287">
        <v>0</v>
      </c>
      <c r="D899" s="240">
        <v>49</v>
      </c>
      <c r="E899" s="227"/>
      <c r="F899" s="240"/>
      <c r="G899" s="229"/>
      <c r="H899" s="281">
        <f t="shared" si="143"/>
        <v>0</v>
      </c>
      <c r="I899" s="240">
        <v>0</v>
      </c>
      <c r="J899" s="229">
        <v>0</v>
      </c>
    </row>
    <row r="900" s="208" customFormat="1" hidden="1" spans="1:14">
      <c r="A900" s="283" t="s">
        <v>828</v>
      </c>
      <c r="B900" s="240">
        <v>6</v>
      </c>
      <c r="C900" s="287">
        <v>20</v>
      </c>
      <c r="D900" s="240">
        <v>13</v>
      </c>
      <c r="E900" s="227"/>
      <c r="F900" s="240"/>
      <c r="G900" s="229"/>
      <c r="H900" s="281">
        <f t="shared" si="143"/>
        <v>35</v>
      </c>
      <c r="I900" s="240">
        <v>0</v>
      </c>
      <c r="J900" s="229"/>
      <c r="M900" s="208">
        <v>15</v>
      </c>
      <c r="N900" s="208">
        <v>20</v>
      </c>
    </row>
    <row r="901" customFormat="1" hidden="1" spans="1:10">
      <c r="A901" s="298" t="s">
        <v>829</v>
      </c>
      <c r="B901" s="308">
        <v>1933</v>
      </c>
      <c r="C901" s="304">
        <v>3209</v>
      </c>
      <c r="D901" s="308">
        <f>SUM(D902:D907)</f>
        <v>1548</v>
      </c>
      <c r="E901" s="278">
        <f>D901/C901*100</f>
        <v>48.2393268931131</v>
      </c>
      <c r="F901" s="276">
        <f>D901-B901</f>
        <v>-385</v>
      </c>
      <c r="G901" s="279">
        <f>(D901/B901-1)*100</f>
        <v>-19.9172271081221</v>
      </c>
      <c r="H901" s="304">
        <f>SUM(H902:H907)</f>
        <v>4608</v>
      </c>
      <c r="I901" s="295">
        <f>H901-C901</f>
        <v>1399</v>
      </c>
      <c r="J901" s="279">
        <f>(H901/C901-1)*100</f>
        <v>43.5961358678716</v>
      </c>
    </row>
    <row r="902" customFormat="1" hidden="1" spans="1:10">
      <c r="A902" s="167" t="s">
        <v>830</v>
      </c>
      <c r="B902" s="240"/>
      <c r="C902" s="281">
        <v>0</v>
      </c>
      <c r="D902" s="240"/>
      <c r="E902" s="227"/>
      <c r="F902" s="228"/>
      <c r="G902" s="229"/>
      <c r="H902" s="281">
        <f t="shared" ref="H902:H907" si="144">L902+M902+N902</f>
        <v>0</v>
      </c>
      <c r="I902" s="240">
        <v>0</v>
      </c>
      <c r="J902" s="229"/>
    </row>
    <row r="903" customFormat="1" hidden="1" spans="1:10">
      <c r="A903" s="167" t="s">
        <v>831</v>
      </c>
      <c r="B903" s="240"/>
      <c r="C903" s="281">
        <v>0</v>
      </c>
      <c r="D903" s="240"/>
      <c r="E903" s="227"/>
      <c r="F903" s="240"/>
      <c r="G903" s="229"/>
      <c r="H903" s="281">
        <f t="shared" si="144"/>
        <v>0</v>
      </c>
      <c r="I903" s="240">
        <v>0</v>
      </c>
      <c r="J903" s="229"/>
    </row>
    <row r="904" customFormat="1" hidden="1" spans="1:13">
      <c r="A904" s="309" t="s">
        <v>832</v>
      </c>
      <c r="B904" s="240">
        <v>998</v>
      </c>
      <c r="C904" s="281">
        <v>3017</v>
      </c>
      <c r="D904" s="240">
        <v>1499</v>
      </c>
      <c r="E904" s="227"/>
      <c r="F904" s="240"/>
      <c r="G904" s="229"/>
      <c r="H904" s="281">
        <f t="shared" si="144"/>
        <v>4035</v>
      </c>
      <c r="I904" s="240"/>
      <c r="J904" s="229"/>
      <c r="L904">
        <v>500</v>
      </c>
      <c r="M904">
        <v>3535</v>
      </c>
    </row>
    <row r="905" customFormat="1" hidden="1" spans="1:14">
      <c r="A905" s="309" t="s">
        <v>833</v>
      </c>
      <c r="B905" s="240">
        <v>196</v>
      </c>
      <c r="C905" s="281">
        <v>192</v>
      </c>
      <c r="D905" s="240">
        <v>49</v>
      </c>
      <c r="E905" s="227"/>
      <c r="F905" s="240"/>
      <c r="G905" s="229"/>
      <c r="H905" s="281">
        <f t="shared" si="144"/>
        <v>73</v>
      </c>
      <c r="I905" s="240"/>
      <c r="J905" s="229"/>
      <c r="M905">
        <v>48</v>
      </c>
      <c r="N905">
        <v>25</v>
      </c>
    </row>
    <row r="906" customFormat="1" hidden="1" spans="1:10">
      <c r="A906" s="309" t="s">
        <v>834</v>
      </c>
      <c r="B906" s="240"/>
      <c r="C906" s="281">
        <v>0</v>
      </c>
      <c r="D906" s="240"/>
      <c r="E906" s="227"/>
      <c r="F906" s="240"/>
      <c r="G906" s="229"/>
      <c r="H906" s="281">
        <f t="shared" si="144"/>
        <v>0</v>
      </c>
      <c r="I906" s="240"/>
      <c r="J906" s="229"/>
    </row>
    <row r="907" customFormat="1" hidden="1" spans="1:12">
      <c r="A907" s="309" t="s">
        <v>835</v>
      </c>
      <c r="B907" s="240">
        <v>739</v>
      </c>
      <c r="C907" s="281">
        <v>0</v>
      </c>
      <c r="D907" s="240"/>
      <c r="E907" s="227"/>
      <c r="F907" s="240"/>
      <c r="G907" s="229"/>
      <c r="H907" s="281">
        <f t="shared" si="144"/>
        <v>500</v>
      </c>
      <c r="I907" s="240">
        <v>0</v>
      </c>
      <c r="J907" s="229"/>
      <c r="L907">
        <v>500</v>
      </c>
    </row>
    <row r="908" customFormat="1" hidden="1" spans="1:10">
      <c r="A908" s="298" t="s">
        <v>836</v>
      </c>
      <c r="B908" s="308"/>
      <c r="C908" s="304">
        <v>6</v>
      </c>
      <c r="D908" s="308">
        <f>SUM(D909:D910)</f>
        <v>234</v>
      </c>
      <c r="E908" s="278"/>
      <c r="F908" s="276"/>
      <c r="G908" s="279"/>
      <c r="H908" s="304">
        <f>SUM(H909:H910)</f>
        <v>11</v>
      </c>
      <c r="I908" s="295">
        <f>H908-C908</f>
        <v>5</v>
      </c>
      <c r="J908" s="279"/>
    </row>
    <row r="909" customFormat="1" hidden="1" spans="1:10">
      <c r="A909" s="167" t="s">
        <v>837</v>
      </c>
      <c r="B909" s="240"/>
      <c r="C909" s="281">
        <v>0</v>
      </c>
      <c r="D909" s="240"/>
      <c r="E909" s="227"/>
      <c r="F909" s="240"/>
      <c r="G909" s="229"/>
      <c r="H909" s="281">
        <f t="shared" ref="H909:H913" si="145">L909+M909+N909</f>
        <v>0</v>
      </c>
      <c r="I909" s="240">
        <v>0</v>
      </c>
      <c r="J909" s="229"/>
    </row>
    <row r="910" customFormat="1" hidden="1" spans="1:14">
      <c r="A910" s="167" t="s">
        <v>838</v>
      </c>
      <c r="B910" s="240"/>
      <c r="C910" s="281">
        <v>6</v>
      </c>
      <c r="D910" s="240">
        <v>234</v>
      </c>
      <c r="E910" s="227"/>
      <c r="F910" s="240"/>
      <c r="G910" s="229"/>
      <c r="H910" s="281">
        <f t="shared" si="145"/>
        <v>11</v>
      </c>
      <c r="I910" s="240">
        <v>0</v>
      </c>
      <c r="J910" s="229">
        <v>0</v>
      </c>
      <c r="N910">
        <v>11</v>
      </c>
    </row>
    <row r="911" customFormat="1" hidden="1" spans="1:10">
      <c r="A911" s="298" t="s">
        <v>839</v>
      </c>
      <c r="B911" s="308">
        <v>30</v>
      </c>
      <c r="C911" s="304">
        <v>172</v>
      </c>
      <c r="D911" s="308">
        <f>SUM(D912:D913)</f>
        <v>356</v>
      </c>
      <c r="E911" s="278"/>
      <c r="F911" s="276">
        <f t="shared" ref="F911:F915" si="146">D911-B911</f>
        <v>326</v>
      </c>
      <c r="G911" s="279">
        <f t="shared" ref="G911:G915" si="147">(D911/B911-1)*100</f>
        <v>1086.66666666667</v>
      </c>
      <c r="H911" s="304">
        <f>SUM(H912:H913)</f>
        <v>802</v>
      </c>
      <c r="I911" s="295">
        <f t="shared" ref="I911:I915" si="148">H911-C911</f>
        <v>630</v>
      </c>
      <c r="J911" s="279"/>
    </row>
    <row r="912" customFormat="1" hidden="1" spans="1:10">
      <c r="A912" s="167" t="s">
        <v>840</v>
      </c>
      <c r="B912" s="240"/>
      <c r="C912" s="281">
        <v>0</v>
      </c>
      <c r="D912" s="240"/>
      <c r="E912" s="227"/>
      <c r="F912" s="240"/>
      <c r="G912" s="229"/>
      <c r="H912" s="281">
        <f t="shared" si="145"/>
        <v>0</v>
      </c>
      <c r="I912" s="240">
        <v>0</v>
      </c>
      <c r="J912" s="229">
        <v>0</v>
      </c>
    </row>
    <row r="913" s="208" customFormat="1" hidden="1" spans="1:14">
      <c r="A913" s="283" t="s">
        <v>841</v>
      </c>
      <c r="B913" s="240">
        <v>30</v>
      </c>
      <c r="C913" s="281">
        <v>172</v>
      </c>
      <c r="D913" s="240">
        <v>356</v>
      </c>
      <c r="E913" s="227"/>
      <c r="F913" s="228"/>
      <c r="G913" s="229"/>
      <c r="H913" s="281">
        <f t="shared" si="145"/>
        <v>802</v>
      </c>
      <c r="I913" s="240"/>
      <c r="J913" s="229"/>
      <c r="M913" s="208">
        <v>286</v>
      </c>
      <c r="N913" s="208">
        <v>516</v>
      </c>
    </row>
    <row r="914" s="208" customFormat="1" spans="1:10">
      <c r="A914" s="270" t="s">
        <v>842</v>
      </c>
      <c r="B914" s="271">
        <v>3825</v>
      </c>
      <c r="C914" s="272">
        <v>1809</v>
      </c>
      <c r="D914" s="271">
        <f>D915+D938+D948+D958+D963+D970+D975</f>
        <v>17349</v>
      </c>
      <c r="E914" s="273">
        <f>D914/C914*100</f>
        <v>959.038142620232</v>
      </c>
      <c r="F914" s="271">
        <f t="shared" si="146"/>
        <v>13524</v>
      </c>
      <c r="G914" s="274">
        <f t="shared" si="147"/>
        <v>353.56862745098</v>
      </c>
      <c r="H914" s="272">
        <f>H915+H938+H948+H958+H963+H970+H975</f>
        <v>3779</v>
      </c>
      <c r="I914" s="294">
        <f t="shared" si="148"/>
        <v>1970</v>
      </c>
      <c r="J914" s="274">
        <f>(H914/C914-1)*100</f>
        <v>108.89994472084</v>
      </c>
    </row>
    <row r="915" customFormat="1" hidden="1" spans="1:10">
      <c r="A915" s="298" t="s">
        <v>843</v>
      </c>
      <c r="B915" s="308">
        <v>3549</v>
      </c>
      <c r="C915" s="304">
        <v>1066</v>
      </c>
      <c r="D915" s="308">
        <f>SUM(D916:D937)</f>
        <v>10313</v>
      </c>
      <c r="E915" s="278">
        <f>D915/C915*100</f>
        <v>967.448405253283</v>
      </c>
      <c r="F915" s="276">
        <f t="shared" si="146"/>
        <v>6764</v>
      </c>
      <c r="G915" s="279">
        <f t="shared" si="147"/>
        <v>190.588898281206</v>
      </c>
      <c r="H915" s="304">
        <f>SUM(H916:H937)</f>
        <v>1771</v>
      </c>
      <c r="I915" s="295">
        <f t="shared" si="148"/>
        <v>705</v>
      </c>
      <c r="J915" s="279">
        <f>(H915/C915-1)*100</f>
        <v>66.1350844277674</v>
      </c>
    </row>
    <row r="916" s="208" customFormat="1" hidden="1" spans="1:12">
      <c r="A916" s="283" t="s">
        <v>731</v>
      </c>
      <c r="B916" s="240">
        <v>110</v>
      </c>
      <c r="C916" s="281">
        <v>465</v>
      </c>
      <c r="D916" s="240">
        <v>408</v>
      </c>
      <c r="E916" s="227"/>
      <c r="F916" s="228"/>
      <c r="G916" s="229"/>
      <c r="H916" s="281">
        <f t="shared" ref="H916:H937" si="149">L916+M916+N916</f>
        <v>461</v>
      </c>
      <c r="I916" s="240"/>
      <c r="J916" s="229"/>
      <c r="L916" s="208">
        <v>461</v>
      </c>
    </row>
    <row r="917" s="208" customFormat="1" hidden="1" spans="1:10">
      <c r="A917" s="283" t="s">
        <v>732</v>
      </c>
      <c r="B917" s="240">
        <v>141</v>
      </c>
      <c r="C917" s="281">
        <v>0</v>
      </c>
      <c r="D917" s="240">
        <v>444</v>
      </c>
      <c r="E917" s="227"/>
      <c r="F917" s="228"/>
      <c r="G917" s="229"/>
      <c r="H917" s="281">
        <f t="shared" si="149"/>
        <v>0</v>
      </c>
      <c r="I917" s="240"/>
      <c r="J917" s="229"/>
    </row>
    <row r="918" s="208" customFormat="1" hidden="1" spans="1:10">
      <c r="A918" s="283" t="s">
        <v>733</v>
      </c>
      <c r="B918" s="240"/>
      <c r="C918" s="281">
        <v>0</v>
      </c>
      <c r="D918" s="240">
        <v>0</v>
      </c>
      <c r="E918" s="227"/>
      <c r="F918" s="228"/>
      <c r="G918" s="229"/>
      <c r="H918" s="281">
        <f t="shared" si="149"/>
        <v>0</v>
      </c>
      <c r="I918" s="240"/>
      <c r="J918" s="229"/>
    </row>
    <row r="919" s="208" customFormat="1" hidden="1" spans="1:12">
      <c r="A919" s="283" t="s">
        <v>844</v>
      </c>
      <c r="B919" s="240">
        <v>149</v>
      </c>
      <c r="C919" s="281">
        <v>0</v>
      </c>
      <c r="D919" s="240">
        <v>836</v>
      </c>
      <c r="E919" s="227"/>
      <c r="F919" s="228"/>
      <c r="G919" s="229"/>
      <c r="H919" s="281">
        <f t="shared" si="149"/>
        <v>140</v>
      </c>
      <c r="I919" s="240"/>
      <c r="J919" s="229"/>
      <c r="L919" s="208">
        <v>140</v>
      </c>
    </row>
    <row r="920" s="208" customFormat="1" hidden="1" spans="1:14">
      <c r="A920" s="283" t="s">
        <v>845</v>
      </c>
      <c r="B920" s="240">
        <v>232</v>
      </c>
      <c r="C920" s="281">
        <v>180</v>
      </c>
      <c r="D920" s="240">
        <v>571</v>
      </c>
      <c r="E920" s="227"/>
      <c r="F920" s="228"/>
      <c r="G920" s="229"/>
      <c r="H920" s="281">
        <f t="shared" si="149"/>
        <v>798</v>
      </c>
      <c r="I920" s="240"/>
      <c r="J920" s="229"/>
      <c r="M920" s="208">
        <v>632</v>
      </c>
      <c r="N920" s="208">
        <v>166</v>
      </c>
    </row>
    <row r="921" s="208" customFormat="1" hidden="1" spans="1:10">
      <c r="A921" s="283" t="s">
        <v>846</v>
      </c>
      <c r="B921" s="240"/>
      <c r="C921" s="281">
        <v>0</v>
      </c>
      <c r="D921" s="240">
        <v>0</v>
      </c>
      <c r="E921" s="227"/>
      <c r="F921" s="228"/>
      <c r="G921" s="229"/>
      <c r="H921" s="281">
        <f t="shared" si="149"/>
        <v>0</v>
      </c>
      <c r="I921" s="240"/>
      <c r="J921" s="229"/>
    </row>
    <row r="922" s="208" customFormat="1" hidden="1" spans="1:10">
      <c r="A922" s="283" t="s">
        <v>847</v>
      </c>
      <c r="B922" s="240">
        <v>3</v>
      </c>
      <c r="C922" s="281">
        <v>0</v>
      </c>
      <c r="D922" s="240">
        <v>10</v>
      </c>
      <c r="E922" s="227"/>
      <c r="F922" s="228"/>
      <c r="G922" s="229"/>
      <c r="H922" s="281">
        <f t="shared" si="149"/>
        <v>0</v>
      </c>
      <c r="I922" s="240"/>
      <c r="J922" s="229"/>
    </row>
    <row r="923" s="208" customFormat="1" hidden="1" spans="1:10">
      <c r="A923" s="283" t="s">
        <v>848</v>
      </c>
      <c r="B923" s="240"/>
      <c r="C923" s="281">
        <v>0</v>
      </c>
      <c r="D923" s="240">
        <v>0</v>
      </c>
      <c r="E923" s="227"/>
      <c r="F923" s="228"/>
      <c r="G923" s="229"/>
      <c r="H923" s="281">
        <f t="shared" si="149"/>
        <v>0</v>
      </c>
      <c r="I923" s="240"/>
      <c r="J923" s="229"/>
    </row>
    <row r="924" s="208" customFormat="1" hidden="1" spans="1:12">
      <c r="A924" s="283" t="s">
        <v>849</v>
      </c>
      <c r="B924" s="240">
        <v>684</v>
      </c>
      <c r="C924" s="281">
        <v>341</v>
      </c>
      <c r="D924" s="240">
        <v>2687</v>
      </c>
      <c r="E924" s="227"/>
      <c r="F924" s="228"/>
      <c r="G924" s="229"/>
      <c r="H924" s="281">
        <f t="shared" si="149"/>
        <v>288</v>
      </c>
      <c r="I924" s="240"/>
      <c r="J924" s="229"/>
      <c r="L924" s="208">
        <v>288</v>
      </c>
    </row>
    <row r="925" s="208" customFormat="1" hidden="1" spans="1:10">
      <c r="A925" s="283" t="s">
        <v>850</v>
      </c>
      <c r="B925" s="240"/>
      <c r="C925" s="281">
        <v>0</v>
      </c>
      <c r="D925" s="240">
        <v>4</v>
      </c>
      <c r="E925" s="227"/>
      <c r="F925" s="228"/>
      <c r="G925" s="229"/>
      <c r="H925" s="281">
        <f t="shared" si="149"/>
        <v>0</v>
      </c>
      <c r="I925" s="240"/>
      <c r="J925" s="229"/>
    </row>
    <row r="926" s="208" customFormat="1" hidden="1" spans="1:10">
      <c r="A926" s="283" t="s">
        <v>851</v>
      </c>
      <c r="B926" s="240"/>
      <c r="C926" s="281">
        <v>0</v>
      </c>
      <c r="D926" s="240"/>
      <c r="E926" s="227"/>
      <c r="F926" s="228"/>
      <c r="G926" s="229"/>
      <c r="H926" s="281">
        <f t="shared" si="149"/>
        <v>0</v>
      </c>
      <c r="I926" s="240"/>
      <c r="J926" s="229"/>
    </row>
    <row r="927" s="208" customFormat="1" hidden="1" spans="1:10">
      <c r="A927" s="283" t="s">
        <v>852</v>
      </c>
      <c r="B927" s="240"/>
      <c r="C927" s="281">
        <v>0</v>
      </c>
      <c r="D927" s="240"/>
      <c r="E927" s="227"/>
      <c r="F927" s="228"/>
      <c r="G927" s="229"/>
      <c r="H927" s="281">
        <f t="shared" si="149"/>
        <v>0</v>
      </c>
      <c r="I927" s="240"/>
      <c r="J927" s="229"/>
    </row>
    <row r="928" s="208" customFormat="1" hidden="1" spans="1:10">
      <c r="A928" s="283" t="s">
        <v>853</v>
      </c>
      <c r="B928" s="240"/>
      <c r="C928" s="281">
        <v>0</v>
      </c>
      <c r="D928" s="240"/>
      <c r="E928" s="227"/>
      <c r="F928" s="228"/>
      <c r="G928" s="229"/>
      <c r="H928" s="281">
        <f t="shared" si="149"/>
        <v>0</v>
      </c>
      <c r="I928" s="240"/>
      <c r="J928" s="229"/>
    </row>
    <row r="929" customFormat="1" hidden="1" spans="1:10">
      <c r="A929" s="167" t="s">
        <v>854</v>
      </c>
      <c r="B929" s="240"/>
      <c r="C929" s="281">
        <v>0</v>
      </c>
      <c r="D929" s="240"/>
      <c r="E929" s="227"/>
      <c r="F929" s="228"/>
      <c r="G929" s="229"/>
      <c r="H929" s="281">
        <f t="shared" si="149"/>
        <v>0</v>
      </c>
      <c r="I929" s="240"/>
      <c r="J929" s="229"/>
    </row>
    <row r="930" customFormat="1" hidden="1" spans="1:10">
      <c r="A930" s="167" t="s">
        <v>855</v>
      </c>
      <c r="B930" s="240"/>
      <c r="C930" s="281">
        <v>0</v>
      </c>
      <c r="D930" s="240"/>
      <c r="E930" s="227"/>
      <c r="F930" s="228"/>
      <c r="G930" s="229"/>
      <c r="H930" s="281">
        <f t="shared" si="149"/>
        <v>0</v>
      </c>
      <c r="I930" s="240"/>
      <c r="J930" s="229"/>
    </row>
    <row r="931" customFormat="1" hidden="1" spans="1:10">
      <c r="A931" s="167" t="s">
        <v>856</v>
      </c>
      <c r="B931" s="240"/>
      <c r="C931" s="281">
        <v>0</v>
      </c>
      <c r="D931" s="240"/>
      <c r="E931" s="227"/>
      <c r="F931" s="228"/>
      <c r="G931" s="229"/>
      <c r="H931" s="281">
        <f t="shared" si="149"/>
        <v>0</v>
      </c>
      <c r="I931" s="240"/>
      <c r="J931" s="229"/>
    </row>
    <row r="932" customFormat="1" hidden="1" spans="1:10">
      <c r="A932" s="167" t="s">
        <v>857</v>
      </c>
      <c r="B932" s="240"/>
      <c r="C932" s="281">
        <v>0</v>
      </c>
      <c r="D932" s="240"/>
      <c r="E932" s="227"/>
      <c r="F932" s="228"/>
      <c r="G932" s="229"/>
      <c r="H932" s="281">
        <f t="shared" si="149"/>
        <v>0</v>
      </c>
      <c r="I932" s="240"/>
      <c r="J932" s="229"/>
    </row>
    <row r="933" customFormat="1" hidden="1" spans="1:10">
      <c r="A933" s="167" t="s">
        <v>858</v>
      </c>
      <c r="B933" s="240"/>
      <c r="C933" s="281">
        <v>0</v>
      </c>
      <c r="D933" s="240"/>
      <c r="E933" s="227"/>
      <c r="F933" s="228"/>
      <c r="G933" s="229"/>
      <c r="H933" s="281">
        <f t="shared" si="149"/>
        <v>0</v>
      </c>
      <c r="I933" s="240"/>
      <c r="J933" s="229"/>
    </row>
    <row r="934" customFormat="1" hidden="1" spans="1:10">
      <c r="A934" s="167" t="s">
        <v>859</v>
      </c>
      <c r="B934" s="240"/>
      <c r="C934" s="281">
        <v>0</v>
      </c>
      <c r="D934" s="240"/>
      <c r="E934" s="227"/>
      <c r="F934" s="228"/>
      <c r="G934" s="229"/>
      <c r="H934" s="281">
        <f t="shared" si="149"/>
        <v>0</v>
      </c>
      <c r="I934" s="240"/>
      <c r="J934" s="229"/>
    </row>
    <row r="935" customFormat="1" hidden="1" spans="1:10">
      <c r="A935" s="167" t="s">
        <v>860</v>
      </c>
      <c r="B935" s="240"/>
      <c r="C935" s="281">
        <v>0</v>
      </c>
      <c r="D935" s="240"/>
      <c r="E935" s="227"/>
      <c r="F935" s="228"/>
      <c r="G935" s="229"/>
      <c r="H935" s="281">
        <f t="shared" si="149"/>
        <v>0</v>
      </c>
      <c r="I935" s="240"/>
      <c r="J935" s="229"/>
    </row>
    <row r="936" customFormat="1" hidden="1" spans="1:10">
      <c r="A936" s="167" t="s">
        <v>861</v>
      </c>
      <c r="B936" s="240"/>
      <c r="C936" s="281">
        <v>0</v>
      </c>
      <c r="D936" s="240"/>
      <c r="E936" s="227"/>
      <c r="F936" s="228"/>
      <c r="G936" s="229"/>
      <c r="H936" s="281">
        <f t="shared" si="149"/>
        <v>0</v>
      </c>
      <c r="I936" s="240"/>
      <c r="J936" s="229"/>
    </row>
    <row r="937" customFormat="1" hidden="1" spans="1:12">
      <c r="A937" s="167" t="s">
        <v>862</v>
      </c>
      <c r="B937" s="240">
        <v>2230</v>
      </c>
      <c r="C937" s="281">
        <v>80</v>
      </c>
      <c r="D937" s="240">
        <v>5353</v>
      </c>
      <c r="E937" s="227"/>
      <c r="F937" s="228"/>
      <c r="G937" s="229"/>
      <c r="H937" s="281">
        <f t="shared" si="149"/>
        <v>84</v>
      </c>
      <c r="I937" s="240"/>
      <c r="J937" s="229"/>
      <c r="L937">
        <v>84</v>
      </c>
    </row>
    <row r="938" customFormat="1" hidden="1" spans="1:10">
      <c r="A938" s="298" t="s">
        <v>863</v>
      </c>
      <c r="B938" s="310"/>
      <c r="C938" s="304"/>
      <c r="D938" s="310"/>
      <c r="E938" s="278"/>
      <c r="F938" s="276"/>
      <c r="G938" s="279"/>
      <c r="H938" s="304"/>
      <c r="I938" s="295">
        <f>H938-C938</f>
        <v>0</v>
      </c>
      <c r="J938" s="279"/>
    </row>
    <row r="939" customFormat="1" hidden="1" spans="1:10">
      <c r="A939" s="167" t="s">
        <v>731</v>
      </c>
      <c r="B939" s="240"/>
      <c r="C939" s="281">
        <v>0</v>
      </c>
      <c r="D939" s="240"/>
      <c r="E939" s="227"/>
      <c r="F939" s="228"/>
      <c r="G939" s="229"/>
      <c r="H939" s="281">
        <f t="shared" ref="H939:H947" si="150">L939+M939+N939</f>
        <v>0</v>
      </c>
      <c r="I939" s="240">
        <v>0</v>
      </c>
      <c r="J939" s="229">
        <v>0</v>
      </c>
    </row>
    <row r="940" customFormat="1" hidden="1" spans="1:10">
      <c r="A940" s="167" t="s">
        <v>732</v>
      </c>
      <c r="B940" s="240"/>
      <c r="C940" s="281">
        <v>0</v>
      </c>
      <c r="D940" s="240"/>
      <c r="E940" s="227"/>
      <c r="F940" s="228"/>
      <c r="G940" s="229"/>
      <c r="H940" s="281">
        <f t="shared" si="150"/>
        <v>0</v>
      </c>
      <c r="I940" s="240">
        <v>0</v>
      </c>
      <c r="J940" s="229">
        <v>0</v>
      </c>
    </row>
    <row r="941" customFormat="1" hidden="1" spans="1:10">
      <c r="A941" s="167" t="s">
        <v>733</v>
      </c>
      <c r="B941" s="240"/>
      <c r="C941" s="281">
        <v>0</v>
      </c>
      <c r="D941" s="240"/>
      <c r="E941" s="227"/>
      <c r="F941" s="228"/>
      <c r="G941" s="229"/>
      <c r="H941" s="281">
        <f t="shared" si="150"/>
        <v>0</v>
      </c>
      <c r="I941" s="240">
        <v>0</v>
      </c>
      <c r="J941" s="229">
        <v>0</v>
      </c>
    </row>
    <row r="942" customFormat="1" hidden="1" spans="1:10">
      <c r="A942" s="167" t="s">
        <v>864</v>
      </c>
      <c r="B942" s="284"/>
      <c r="C942" s="281">
        <v>0</v>
      </c>
      <c r="D942" s="284"/>
      <c r="E942" s="227"/>
      <c r="F942" s="228"/>
      <c r="G942" s="229"/>
      <c r="H942" s="281">
        <f t="shared" si="150"/>
        <v>0</v>
      </c>
      <c r="I942" s="240">
        <v>0</v>
      </c>
      <c r="J942" s="229">
        <v>0</v>
      </c>
    </row>
    <row r="943" customFormat="1" hidden="1" spans="1:10">
      <c r="A943" s="167" t="s">
        <v>865</v>
      </c>
      <c r="B943" s="240"/>
      <c r="C943" s="281">
        <v>0</v>
      </c>
      <c r="D943" s="240"/>
      <c r="E943" s="227"/>
      <c r="F943" s="228"/>
      <c r="G943" s="229"/>
      <c r="H943" s="281">
        <f t="shared" si="150"/>
        <v>0</v>
      </c>
      <c r="I943" s="240">
        <v>0</v>
      </c>
      <c r="J943" s="229">
        <v>0</v>
      </c>
    </row>
    <row r="944" customFormat="1" hidden="1" spans="1:10">
      <c r="A944" s="167" t="s">
        <v>866</v>
      </c>
      <c r="B944" s="240"/>
      <c r="C944" s="281">
        <v>0</v>
      </c>
      <c r="D944" s="240"/>
      <c r="E944" s="227"/>
      <c r="F944" s="228"/>
      <c r="G944" s="229"/>
      <c r="H944" s="281">
        <f t="shared" si="150"/>
        <v>0</v>
      </c>
      <c r="I944" s="240">
        <v>0</v>
      </c>
      <c r="J944" s="229">
        <v>0</v>
      </c>
    </row>
    <row r="945" customFormat="1" hidden="1" spans="1:10">
      <c r="A945" s="167" t="s">
        <v>867</v>
      </c>
      <c r="B945" s="240"/>
      <c r="C945" s="281">
        <v>0</v>
      </c>
      <c r="D945" s="240"/>
      <c r="E945" s="227"/>
      <c r="F945" s="228"/>
      <c r="G945" s="229"/>
      <c r="H945" s="281">
        <f t="shared" si="150"/>
        <v>0</v>
      </c>
      <c r="I945" s="240">
        <v>0</v>
      </c>
      <c r="J945" s="229">
        <v>0</v>
      </c>
    </row>
    <row r="946" customFormat="1" hidden="1" spans="1:10">
      <c r="A946" s="167" t="s">
        <v>868</v>
      </c>
      <c r="B946" s="240"/>
      <c r="C946" s="281">
        <v>0</v>
      </c>
      <c r="D946" s="240"/>
      <c r="E946" s="227"/>
      <c r="F946" s="228"/>
      <c r="G946" s="229"/>
      <c r="H946" s="281">
        <f t="shared" si="150"/>
        <v>0</v>
      </c>
      <c r="I946" s="240">
        <v>0</v>
      </c>
      <c r="J946" s="229">
        <v>0</v>
      </c>
    </row>
    <row r="947" customFormat="1" hidden="1" spans="1:10">
      <c r="A947" s="167" t="s">
        <v>869</v>
      </c>
      <c r="B947" s="284"/>
      <c r="C947" s="281">
        <v>0</v>
      </c>
      <c r="D947" s="284"/>
      <c r="E947" s="227"/>
      <c r="F947" s="228"/>
      <c r="G947" s="229"/>
      <c r="H947" s="281">
        <f t="shared" si="150"/>
        <v>0</v>
      </c>
      <c r="I947" s="240">
        <v>0</v>
      </c>
      <c r="J947" s="229">
        <v>0</v>
      </c>
    </row>
    <row r="948" customFormat="1" hidden="1" spans="1:10">
      <c r="A948" s="298" t="s">
        <v>870</v>
      </c>
      <c r="B948" s="308"/>
      <c r="C948" s="304"/>
      <c r="D948" s="308"/>
      <c r="E948" s="278"/>
      <c r="F948" s="276"/>
      <c r="G948" s="279"/>
      <c r="H948" s="304"/>
      <c r="I948" s="295">
        <f>H948-C948</f>
        <v>0</v>
      </c>
      <c r="J948" s="279"/>
    </row>
    <row r="949" customFormat="1" hidden="1" spans="1:10">
      <c r="A949" s="167" t="s">
        <v>731</v>
      </c>
      <c r="B949" s="240"/>
      <c r="C949" s="281">
        <v>0</v>
      </c>
      <c r="D949" s="240"/>
      <c r="E949" s="227"/>
      <c r="F949" s="240"/>
      <c r="G949" s="229"/>
      <c r="H949" s="281">
        <f t="shared" ref="H949:H957" si="151">L949+M949+N949</f>
        <v>0</v>
      </c>
      <c r="I949" s="240">
        <v>0</v>
      </c>
      <c r="J949" s="229">
        <v>0</v>
      </c>
    </row>
    <row r="950" customFormat="1" hidden="1" spans="1:10">
      <c r="A950" s="167" t="s">
        <v>732</v>
      </c>
      <c r="B950" s="240"/>
      <c r="C950" s="281">
        <v>0</v>
      </c>
      <c r="D950" s="240"/>
      <c r="E950" s="227"/>
      <c r="F950" s="240"/>
      <c r="G950" s="229"/>
      <c r="H950" s="281">
        <f t="shared" si="151"/>
        <v>0</v>
      </c>
      <c r="I950" s="240">
        <v>0</v>
      </c>
      <c r="J950" s="229">
        <v>0</v>
      </c>
    </row>
    <row r="951" customFormat="1" hidden="1" spans="1:10">
      <c r="A951" s="167" t="s">
        <v>733</v>
      </c>
      <c r="B951" s="240"/>
      <c r="C951" s="281">
        <v>0</v>
      </c>
      <c r="D951" s="240"/>
      <c r="E951" s="227"/>
      <c r="F951" s="240"/>
      <c r="G951" s="229"/>
      <c r="H951" s="281">
        <f t="shared" si="151"/>
        <v>0</v>
      </c>
      <c r="I951" s="240">
        <v>0</v>
      </c>
      <c r="J951" s="229">
        <v>0</v>
      </c>
    </row>
    <row r="952" customFormat="1" hidden="1" spans="1:10">
      <c r="A952" s="167" t="s">
        <v>871</v>
      </c>
      <c r="B952" s="240"/>
      <c r="C952" s="281">
        <v>0</v>
      </c>
      <c r="D952" s="240"/>
      <c r="E952" s="227"/>
      <c r="F952" s="240"/>
      <c r="G952" s="229"/>
      <c r="H952" s="281">
        <f t="shared" si="151"/>
        <v>0</v>
      </c>
      <c r="I952" s="240">
        <v>0</v>
      </c>
      <c r="J952" s="229">
        <v>0</v>
      </c>
    </row>
    <row r="953" customFormat="1" hidden="1" spans="1:10">
      <c r="A953" s="167" t="s">
        <v>872</v>
      </c>
      <c r="B953" s="240"/>
      <c r="C953" s="281">
        <v>0</v>
      </c>
      <c r="D953" s="240"/>
      <c r="E953" s="227"/>
      <c r="F953" s="240"/>
      <c r="G953" s="229"/>
      <c r="H953" s="281">
        <f t="shared" si="151"/>
        <v>0</v>
      </c>
      <c r="I953" s="240">
        <v>0</v>
      </c>
      <c r="J953" s="229">
        <v>0</v>
      </c>
    </row>
    <row r="954" customFormat="1" hidden="1" spans="1:10">
      <c r="A954" s="167" t="s">
        <v>873</v>
      </c>
      <c r="B954" s="240"/>
      <c r="C954" s="281">
        <v>0</v>
      </c>
      <c r="D954" s="240"/>
      <c r="E954" s="227"/>
      <c r="F954" s="240"/>
      <c r="G954" s="229"/>
      <c r="H954" s="281">
        <f t="shared" si="151"/>
        <v>0</v>
      </c>
      <c r="I954" s="240">
        <v>0</v>
      </c>
      <c r="J954" s="229">
        <v>0</v>
      </c>
    </row>
    <row r="955" customFormat="1" hidden="1" spans="1:10">
      <c r="A955" s="167" t="s">
        <v>874</v>
      </c>
      <c r="B955" s="240"/>
      <c r="C955" s="281">
        <v>0</v>
      </c>
      <c r="D955" s="240"/>
      <c r="E955" s="227"/>
      <c r="F955" s="240"/>
      <c r="G955" s="229"/>
      <c r="H955" s="281">
        <f t="shared" si="151"/>
        <v>0</v>
      </c>
      <c r="I955" s="240">
        <v>0</v>
      </c>
      <c r="J955" s="229">
        <v>0</v>
      </c>
    </row>
    <row r="956" customFormat="1" hidden="1" spans="1:10">
      <c r="A956" s="167" t="s">
        <v>875</v>
      </c>
      <c r="B956" s="240"/>
      <c r="C956" s="281">
        <v>0</v>
      </c>
      <c r="D956" s="240"/>
      <c r="E956" s="227"/>
      <c r="F956" s="240"/>
      <c r="G956" s="229"/>
      <c r="H956" s="281">
        <f t="shared" si="151"/>
        <v>0</v>
      </c>
      <c r="I956" s="240">
        <v>0</v>
      </c>
      <c r="J956" s="229">
        <v>0</v>
      </c>
    </row>
    <row r="957" customFormat="1" hidden="1" spans="1:10">
      <c r="A957" s="167" t="s">
        <v>876</v>
      </c>
      <c r="B957" s="240"/>
      <c r="C957" s="281">
        <v>0</v>
      </c>
      <c r="D957" s="240"/>
      <c r="E957" s="227"/>
      <c r="F957" s="228"/>
      <c r="G957" s="229"/>
      <c r="H957" s="281">
        <f t="shared" si="151"/>
        <v>0</v>
      </c>
      <c r="I957" s="240">
        <f>H957-C957</f>
        <v>0</v>
      </c>
      <c r="J957" s="229"/>
    </row>
    <row r="958" customFormat="1" hidden="1" spans="1:10">
      <c r="A958" s="298" t="s">
        <v>877</v>
      </c>
      <c r="B958" s="308"/>
      <c r="C958" s="304">
        <v>743</v>
      </c>
      <c r="D958" s="308"/>
      <c r="E958" s="278">
        <f>D958/C958*100</f>
        <v>0</v>
      </c>
      <c r="F958" s="276">
        <f>D958-B958</f>
        <v>0</v>
      </c>
      <c r="G958" s="279" t="e">
        <f>(D958/B958-1)*100</f>
        <v>#DIV/0!</v>
      </c>
      <c r="H958" s="304">
        <f>SUM(H959:H962)</f>
        <v>0</v>
      </c>
      <c r="I958" s="295">
        <f>H958-C958</f>
        <v>-743</v>
      </c>
      <c r="J958" s="279">
        <f>(H958/C958-1)*100</f>
        <v>-100</v>
      </c>
    </row>
    <row r="959" customFormat="1" hidden="1" spans="1:10">
      <c r="A959" s="167" t="s">
        <v>878</v>
      </c>
      <c r="B959" s="240"/>
      <c r="C959" s="281">
        <v>0</v>
      </c>
      <c r="D959" s="240"/>
      <c r="E959" s="227"/>
      <c r="F959" s="228"/>
      <c r="G959" s="229"/>
      <c r="H959" s="281">
        <f t="shared" ref="H959:H962" si="152">L959+M959+N959</f>
        <v>0</v>
      </c>
      <c r="I959" s="240">
        <v>0</v>
      </c>
      <c r="J959" s="229"/>
    </row>
    <row r="960" customFormat="1" hidden="1" spans="1:10">
      <c r="A960" s="167" t="s">
        <v>879</v>
      </c>
      <c r="B960" s="240"/>
      <c r="C960" s="281">
        <v>743</v>
      </c>
      <c r="D960" s="240"/>
      <c r="E960" s="227"/>
      <c r="F960" s="228"/>
      <c r="G960" s="229"/>
      <c r="H960" s="281">
        <f t="shared" si="152"/>
        <v>0</v>
      </c>
      <c r="I960" s="240">
        <v>0</v>
      </c>
      <c r="J960" s="229"/>
    </row>
    <row r="961" customFormat="1" hidden="1" spans="1:10">
      <c r="A961" s="167" t="s">
        <v>880</v>
      </c>
      <c r="B961" s="240"/>
      <c r="C961" s="281">
        <v>0</v>
      </c>
      <c r="D961" s="240"/>
      <c r="E961" s="227"/>
      <c r="F961" s="228"/>
      <c r="G961" s="229"/>
      <c r="H961" s="281">
        <f t="shared" si="152"/>
        <v>0</v>
      </c>
      <c r="I961" s="240">
        <v>0</v>
      </c>
      <c r="J961" s="229"/>
    </row>
    <row r="962" customFormat="1" hidden="1" spans="1:10">
      <c r="A962" s="167" t="s">
        <v>881</v>
      </c>
      <c r="B962" s="240"/>
      <c r="C962" s="281">
        <v>0</v>
      </c>
      <c r="D962" s="240"/>
      <c r="E962" s="227"/>
      <c r="F962" s="228"/>
      <c r="G962" s="229"/>
      <c r="H962" s="281">
        <f t="shared" si="152"/>
        <v>0</v>
      </c>
      <c r="I962" s="240">
        <v>0</v>
      </c>
      <c r="J962" s="229"/>
    </row>
    <row r="963" customFormat="1" hidden="1" spans="1:10">
      <c r="A963" s="298" t="s">
        <v>882</v>
      </c>
      <c r="B963" s="308"/>
      <c r="C963" s="304"/>
      <c r="D963" s="308"/>
      <c r="E963" s="278"/>
      <c r="F963" s="276">
        <f>D963-B963</f>
        <v>0</v>
      </c>
      <c r="G963" s="279"/>
      <c r="H963" s="304"/>
      <c r="I963" s="295">
        <f>H963-C963</f>
        <v>0</v>
      </c>
      <c r="J963" s="279"/>
    </row>
    <row r="964" customFormat="1" hidden="1" spans="1:10">
      <c r="A964" s="167" t="s">
        <v>731</v>
      </c>
      <c r="B964" s="240"/>
      <c r="C964" s="281">
        <v>0</v>
      </c>
      <c r="D964" s="240"/>
      <c r="E964" s="227"/>
      <c r="F964" s="228"/>
      <c r="G964" s="229"/>
      <c r="H964" s="281">
        <f t="shared" ref="H964:H969" si="153">L964+M964+N964</f>
        <v>0</v>
      </c>
      <c r="I964" s="240">
        <v>0</v>
      </c>
      <c r="J964" s="229"/>
    </row>
    <row r="965" customFormat="1" hidden="1" spans="1:10">
      <c r="A965" s="167" t="s">
        <v>732</v>
      </c>
      <c r="B965" s="240"/>
      <c r="C965" s="281">
        <v>0</v>
      </c>
      <c r="D965" s="240"/>
      <c r="E965" s="227"/>
      <c r="F965" s="228"/>
      <c r="G965" s="229"/>
      <c r="H965" s="281">
        <f t="shared" si="153"/>
        <v>0</v>
      </c>
      <c r="I965" s="240">
        <v>0</v>
      </c>
      <c r="J965" s="229"/>
    </row>
    <row r="966" customFormat="1" hidden="1" spans="1:10">
      <c r="A966" s="167" t="s">
        <v>733</v>
      </c>
      <c r="B966" s="240"/>
      <c r="C966" s="281">
        <v>0</v>
      </c>
      <c r="D966" s="240"/>
      <c r="E966" s="227"/>
      <c r="F966" s="228"/>
      <c r="G966" s="229"/>
      <c r="H966" s="281">
        <f t="shared" si="153"/>
        <v>0</v>
      </c>
      <c r="I966" s="240">
        <v>0</v>
      </c>
      <c r="J966" s="229"/>
    </row>
    <row r="967" customFormat="1" hidden="1" spans="1:10">
      <c r="A967" s="167" t="s">
        <v>868</v>
      </c>
      <c r="B967" s="240"/>
      <c r="C967" s="281">
        <v>0</v>
      </c>
      <c r="D967" s="240"/>
      <c r="E967" s="227"/>
      <c r="F967" s="228"/>
      <c r="G967" s="229"/>
      <c r="H967" s="281">
        <f t="shared" si="153"/>
        <v>0</v>
      </c>
      <c r="I967" s="240">
        <v>0</v>
      </c>
      <c r="J967" s="229"/>
    </row>
    <row r="968" customFormat="1" hidden="1" spans="1:10">
      <c r="A968" s="167" t="s">
        <v>883</v>
      </c>
      <c r="B968" s="240"/>
      <c r="C968" s="281">
        <v>0</v>
      </c>
      <c r="D968" s="240"/>
      <c r="E968" s="227"/>
      <c r="F968" s="228"/>
      <c r="G968" s="229"/>
      <c r="H968" s="281">
        <f t="shared" si="153"/>
        <v>0</v>
      </c>
      <c r="I968" s="240">
        <v>0</v>
      </c>
      <c r="J968" s="229"/>
    </row>
    <row r="969" customFormat="1" hidden="1" spans="1:10">
      <c r="A969" s="167" t="s">
        <v>884</v>
      </c>
      <c r="B969" s="240"/>
      <c r="C969" s="281">
        <v>0</v>
      </c>
      <c r="D969" s="240"/>
      <c r="E969" s="227"/>
      <c r="F969" s="228"/>
      <c r="G969" s="229"/>
      <c r="H969" s="281">
        <f t="shared" si="153"/>
        <v>0</v>
      </c>
      <c r="I969" s="240">
        <v>0</v>
      </c>
      <c r="J969" s="229"/>
    </row>
    <row r="970" customFormat="1" hidden="1" spans="1:10">
      <c r="A970" s="298" t="s">
        <v>885</v>
      </c>
      <c r="B970" s="308">
        <v>100</v>
      </c>
      <c r="C970" s="304"/>
      <c r="D970" s="308">
        <f>SUM(D971:D974)</f>
        <v>7036</v>
      </c>
      <c r="E970" s="278" t="e">
        <f>D970/C970*100</f>
        <v>#DIV/0!</v>
      </c>
      <c r="F970" s="276">
        <f>D970-B970</f>
        <v>6936</v>
      </c>
      <c r="G970" s="279">
        <f>(D970/B970-1)*100</f>
        <v>6936</v>
      </c>
      <c r="H970" s="304">
        <f>SUM(H971:H974)</f>
        <v>2008</v>
      </c>
      <c r="I970" s="295">
        <f>H970-C970</f>
        <v>2008</v>
      </c>
      <c r="J970" s="279" t="e">
        <f>(H970/C970-1)*100</f>
        <v>#DIV/0!</v>
      </c>
    </row>
    <row r="971" customFormat="1" hidden="1" spans="1:10">
      <c r="A971" s="167" t="s">
        <v>886</v>
      </c>
      <c r="B971" s="240">
        <v>100</v>
      </c>
      <c r="C971" s="281">
        <v>0</v>
      </c>
      <c r="D971" s="240">
        <v>5919</v>
      </c>
      <c r="E971" s="227"/>
      <c r="F971" s="228"/>
      <c r="G971" s="229"/>
      <c r="H971" s="281">
        <f t="shared" ref="H971:H974" si="154">L971+M971+N971</f>
        <v>0</v>
      </c>
      <c r="I971" s="240">
        <v>0</v>
      </c>
      <c r="J971" s="229"/>
    </row>
    <row r="972" customFormat="1" hidden="1" spans="1:13">
      <c r="A972" s="167" t="s">
        <v>887</v>
      </c>
      <c r="B972" s="240"/>
      <c r="C972" s="281">
        <v>0</v>
      </c>
      <c r="D972" s="240">
        <v>1117</v>
      </c>
      <c r="E972" s="227"/>
      <c r="F972" s="228"/>
      <c r="G972" s="229"/>
      <c r="H972" s="281">
        <f t="shared" si="154"/>
        <v>2008</v>
      </c>
      <c r="I972" s="240">
        <v>0</v>
      </c>
      <c r="J972" s="229"/>
      <c r="M972">
        <v>2008</v>
      </c>
    </row>
    <row r="973" customFormat="1" hidden="1" spans="1:10">
      <c r="A973" s="167" t="s">
        <v>888</v>
      </c>
      <c r="B973" s="240"/>
      <c r="C973" s="281">
        <v>0</v>
      </c>
      <c r="D973" s="240"/>
      <c r="E973" s="227"/>
      <c r="F973" s="228"/>
      <c r="G973" s="229"/>
      <c r="H973" s="281">
        <f t="shared" si="154"/>
        <v>0</v>
      </c>
      <c r="I973" s="240">
        <v>0</v>
      </c>
      <c r="J973" s="229">
        <v>0</v>
      </c>
    </row>
    <row r="974" customFormat="1" hidden="1" spans="1:10">
      <c r="A974" s="167" t="s">
        <v>889</v>
      </c>
      <c r="B974" s="240"/>
      <c r="C974" s="281">
        <v>0</v>
      </c>
      <c r="D974" s="240"/>
      <c r="E974" s="227"/>
      <c r="F974" s="228"/>
      <c r="G974" s="229"/>
      <c r="H974" s="281">
        <f t="shared" si="154"/>
        <v>0</v>
      </c>
      <c r="I974" s="240">
        <v>0</v>
      </c>
      <c r="J974" s="229">
        <v>0</v>
      </c>
    </row>
    <row r="975" customFormat="1" hidden="1" spans="1:10">
      <c r="A975" s="298" t="s">
        <v>890</v>
      </c>
      <c r="B975" s="308">
        <v>176</v>
      </c>
      <c r="C975" s="304"/>
      <c r="D975" s="308">
        <f>SUM(D976:D977)</f>
        <v>0</v>
      </c>
      <c r="E975" s="278"/>
      <c r="F975" s="276"/>
      <c r="G975" s="279"/>
      <c r="H975" s="304"/>
      <c r="I975" s="295">
        <f t="shared" ref="I975:I979" si="155">H975-C975</f>
        <v>0</v>
      </c>
      <c r="J975" s="279"/>
    </row>
    <row r="976" customFormat="1" hidden="1" spans="1:10">
      <c r="A976" s="167" t="s">
        <v>891</v>
      </c>
      <c r="B976" s="240">
        <v>56</v>
      </c>
      <c r="C976" s="287">
        <v>0</v>
      </c>
      <c r="D976" s="240"/>
      <c r="E976" s="227"/>
      <c r="F976" s="240"/>
      <c r="G976" s="229"/>
      <c r="H976" s="281">
        <f t="shared" ref="H976:H988" si="156">L976+M976+N976</f>
        <v>0</v>
      </c>
      <c r="I976" s="240"/>
      <c r="J976" s="229">
        <v>0</v>
      </c>
    </row>
    <row r="977" customFormat="1" hidden="1" spans="1:10">
      <c r="A977" s="167" t="s">
        <v>892</v>
      </c>
      <c r="B977" s="240">
        <v>120</v>
      </c>
      <c r="C977" s="287">
        <v>0</v>
      </c>
      <c r="D977" s="240"/>
      <c r="E977" s="227"/>
      <c r="F977" s="240"/>
      <c r="G977" s="229"/>
      <c r="H977" s="281">
        <f t="shared" si="156"/>
        <v>0</v>
      </c>
      <c r="I977" s="240"/>
      <c r="J977" s="229">
        <v>0</v>
      </c>
    </row>
    <row r="978" s="208" customFormat="1" spans="1:10">
      <c r="A978" s="270" t="s">
        <v>893</v>
      </c>
      <c r="B978" s="271">
        <v>4332</v>
      </c>
      <c r="C978" s="272">
        <v>2000</v>
      </c>
      <c r="D978" s="271">
        <f>D979+D989+D1005+D1010+D1024+D1030+D1037</f>
        <v>6539</v>
      </c>
      <c r="E978" s="273">
        <f>D978/C978*100</f>
        <v>326.95</v>
      </c>
      <c r="F978" s="271">
        <f>D978-B978</f>
        <v>2207</v>
      </c>
      <c r="G978" s="274">
        <f>(D978/B978-1)*100</f>
        <v>50.9464450600185</v>
      </c>
      <c r="H978" s="272">
        <f>H979+H989+H1005+H1010+H1024+H1030+H1037</f>
        <v>5616</v>
      </c>
      <c r="I978" s="294">
        <f t="shared" si="155"/>
        <v>3616</v>
      </c>
      <c r="J978" s="274">
        <f>(H978/C978-1)*100</f>
        <v>180.8</v>
      </c>
    </row>
    <row r="979" customFormat="1" hidden="1" spans="1:10">
      <c r="A979" s="298" t="s">
        <v>894</v>
      </c>
      <c r="B979" s="308">
        <v>10</v>
      </c>
      <c r="C979" s="304"/>
      <c r="D979" s="308">
        <f>SUM(D980:D988)</f>
        <v>0</v>
      </c>
      <c r="E979" s="278"/>
      <c r="F979" s="276"/>
      <c r="G979" s="279"/>
      <c r="H979" s="304"/>
      <c r="I979" s="295">
        <f t="shared" si="155"/>
        <v>0</v>
      </c>
      <c r="J979" s="279"/>
    </row>
    <row r="980" customFormat="1" hidden="1" spans="1:10">
      <c r="A980" s="167" t="s">
        <v>731</v>
      </c>
      <c r="B980" s="240"/>
      <c r="C980" s="281">
        <v>0</v>
      </c>
      <c r="D980" s="240"/>
      <c r="E980" s="227"/>
      <c r="F980" s="240"/>
      <c r="G980" s="229"/>
      <c r="H980" s="281">
        <f t="shared" si="156"/>
        <v>0</v>
      </c>
      <c r="I980" s="240">
        <v>0</v>
      </c>
      <c r="J980" s="229">
        <v>0</v>
      </c>
    </row>
    <row r="981" customFormat="1" hidden="1" spans="1:10">
      <c r="A981" s="167" t="s">
        <v>732</v>
      </c>
      <c r="B981" s="240"/>
      <c r="C981" s="281">
        <v>0</v>
      </c>
      <c r="D981" s="240"/>
      <c r="E981" s="227"/>
      <c r="F981" s="240"/>
      <c r="G981" s="229"/>
      <c r="H981" s="281">
        <f t="shared" si="156"/>
        <v>0</v>
      </c>
      <c r="I981" s="240">
        <v>0</v>
      </c>
      <c r="J981" s="229">
        <v>0</v>
      </c>
    </row>
    <row r="982" customFormat="1" hidden="1" spans="1:10">
      <c r="A982" s="167" t="s">
        <v>733</v>
      </c>
      <c r="B982" s="240"/>
      <c r="C982" s="281">
        <v>0</v>
      </c>
      <c r="D982" s="240"/>
      <c r="E982" s="227"/>
      <c r="F982" s="240"/>
      <c r="G982" s="229"/>
      <c r="H982" s="281">
        <f t="shared" si="156"/>
        <v>0</v>
      </c>
      <c r="I982" s="240">
        <v>0</v>
      </c>
      <c r="J982" s="229">
        <v>0</v>
      </c>
    </row>
    <row r="983" customFormat="1" hidden="1" spans="1:10">
      <c r="A983" s="167" t="s">
        <v>895</v>
      </c>
      <c r="B983" s="240"/>
      <c r="C983" s="281">
        <v>0</v>
      </c>
      <c r="D983" s="240"/>
      <c r="E983" s="227"/>
      <c r="F983" s="240"/>
      <c r="G983" s="229"/>
      <c r="H983" s="281">
        <f t="shared" si="156"/>
        <v>0</v>
      </c>
      <c r="I983" s="240">
        <v>0</v>
      </c>
      <c r="J983" s="229">
        <v>0</v>
      </c>
    </row>
    <row r="984" customFormat="1" hidden="1" spans="1:10">
      <c r="A984" s="167" t="s">
        <v>896</v>
      </c>
      <c r="B984" s="240"/>
      <c r="C984" s="281">
        <v>0</v>
      </c>
      <c r="D984" s="240"/>
      <c r="E984" s="227"/>
      <c r="F984" s="240"/>
      <c r="G984" s="229"/>
      <c r="H984" s="281">
        <f t="shared" si="156"/>
        <v>0</v>
      </c>
      <c r="I984" s="240">
        <v>0</v>
      </c>
      <c r="J984" s="229">
        <v>0</v>
      </c>
    </row>
    <row r="985" customFormat="1" hidden="1" spans="1:10">
      <c r="A985" s="167" t="s">
        <v>897</v>
      </c>
      <c r="B985" s="240"/>
      <c r="C985" s="281">
        <v>0</v>
      </c>
      <c r="D985" s="240"/>
      <c r="E985" s="227"/>
      <c r="F985" s="240"/>
      <c r="G985" s="229"/>
      <c r="H985" s="281">
        <f t="shared" si="156"/>
        <v>0</v>
      </c>
      <c r="I985" s="240">
        <v>0</v>
      </c>
      <c r="J985" s="229">
        <v>0</v>
      </c>
    </row>
    <row r="986" customFormat="1" hidden="1" spans="1:10">
      <c r="A986" s="167" t="s">
        <v>898</v>
      </c>
      <c r="B986" s="240"/>
      <c r="C986" s="281">
        <v>0</v>
      </c>
      <c r="D986" s="240"/>
      <c r="E986" s="227"/>
      <c r="F986" s="240"/>
      <c r="G986" s="229"/>
      <c r="H986" s="281">
        <f t="shared" si="156"/>
        <v>0</v>
      </c>
      <c r="I986" s="240">
        <v>0</v>
      </c>
      <c r="J986" s="229">
        <v>0</v>
      </c>
    </row>
    <row r="987" customFormat="1" hidden="1" spans="1:10">
      <c r="A987" s="167" t="s">
        <v>899</v>
      </c>
      <c r="B987" s="240"/>
      <c r="C987" s="281">
        <v>0</v>
      </c>
      <c r="D987" s="240"/>
      <c r="E987" s="227"/>
      <c r="F987" s="240"/>
      <c r="G987" s="229"/>
      <c r="H987" s="281">
        <f t="shared" si="156"/>
        <v>0</v>
      </c>
      <c r="I987" s="240">
        <v>0</v>
      </c>
      <c r="J987" s="229">
        <v>0</v>
      </c>
    </row>
    <row r="988" customFormat="1" hidden="1" spans="1:10">
      <c r="A988" s="167" t="s">
        <v>900</v>
      </c>
      <c r="B988" s="240">
        <v>10</v>
      </c>
      <c r="C988" s="281">
        <v>0</v>
      </c>
      <c r="D988" s="240"/>
      <c r="E988" s="227"/>
      <c r="F988" s="240"/>
      <c r="G988" s="229"/>
      <c r="H988" s="281">
        <f t="shared" si="156"/>
        <v>0</v>
      </c>
      <c r="I988" s="240">
        <v>0</v>
      </c>
      <c r="J988" s="229">
        <v>0</v>
      </c>
    </row>
    <row r="989" customFormat="1" hidden="1" spans="1:10">
      <c r="A989" s="298" t="s">
        <v>901</v>
      </c>
      <c r="B989" s="308"/>
      <c r="C989" s="304"/>
      <c r="D989" s="308">
        <f>SUM(D990:D1004)</f>
        <v>878</v>
      </c>
      <c r="E989" s="278"/>
      <c r="F989" s="276">
        <f>D989-B989</f>
        <v>878</v>
      </c>
      <c r="G989" s="279" t="e">
        <f>(D989/B989-1)*100</f>
        <v>#DIV/0!</v>
      </c>
      <c r="H989" s="304">
        <f>SUM(H990:H1004)</f>
        <v>646</v>
      </c>
      <c r="I989" s="295">
        <f>H989-C989</f>
        <v>646</v>
      </c>
      <c r="J989" s="279"/>
    </row>
    <row r="990" s="208" customFormat="1" hidden="1" spans="1:10">
      <c r="A990" s="283" t="s">
        <v>731</v>
      </c>
      <c r="B990" s="240"/>
      <c r="C990" s="307">
        <v>0</v>
      </c>
      <c r="D990" s="240"/>
      <c r="E990" s="227"/>
      <c r="F990" s="228"/>
      <c r="G990" s="229"/>
      <c r="H990" s="281">
        <f t="shared" ref="H990:H1004" si="157">L990+M990+N990</f>
        <v>0</v>
      </c>
      <c r="I990" s="240"/>
      <c r="J990" s="229"/>
    </row>
    <row r="991" customFormat="1" hidden="1" spans="1:10">
      <c r="A991" s="167" t="s">
        <v>732</v>
      </c>
      <c r="B991" s="240"/>
      <c r="C991" s="287">
        <v>0</v>
      </c>
      <c r="D991" s="240"/>
      <c r="E991" s="227"/>
      <c r="F991" s="228"/>
      <c r="G991" s="229"/>
      <c r="H991" s="281">
        <f t="shared" si="157"/>
        <v>0</v>
      </c>
      <c r="I991" s="240"/>
      <c r="J991" s="229"/>
    </row>
    <row r="992" customFormat="1" hidden="1" spans="1:10">
      <c r="A992" s="167" t="s">
        <v>733</v>
      </c>
      <c r="B992" s="240"/>
      <c r="C992" s="287">
        <v>0</v>
      </c>
      <c r="D992" s="240"/>
      <c r="E992" s="227"/>
      <c r="F992" s="228"/>
      <c r="G992" s="229"/>
      <c r="H992" s="281">
        <f t="shared" si="157"/>
        <v>0</v>
      </c>
      <c r="I992" s="240"/>
      <c r="J992" s="229"/>
    </row>
    <row r="993" customFormat="1" hidden="1" spans="1:10">
      <c r="A993" s="167" t="s">
        <v>902</v>
      </c>
      <c r="B993" s="240"/>
      <c r="C993" s="287">
        <v>0</v>
      </c>
      <c r="D993" s="240"/>
      <c r="E993" s="227"/>
      <c r="F993" s="228"/>
      <c r="G993" s="229"/>
      <c r="H993" s="281">
        <f t="shared" si="157"/>
        <v>0</v>
      </c>
      <c r="I993" s="240"/>
      <c r="J993" s="229"/>
    </row>
    <row r="994" customFormat="1" hidden="1" spans="1:10">
      <c r="A994" s="167" t="s">
        <v>903</v>
      </c>
      <c r="B994" s="240"/>
      <c r="C994" s="287">
        <v>0</v>
      </c>
      <c r="D994" s="240"/>
      <c r="E994" s="227"/>
      <c r="F994" s="228"/>
      <c r="G994" s="229"/>
      <c r="H994" s="281">
        <f t="shared" si="157"/>
        <v>0</v>
      </c>
      <c r="I994" s="240"/>
      <c r="J994" s="229"/>
    </row>
    <row r="995" customFormat="1" hidden="1" spans="1:10">
      <c r="A995" s="167" t="s">
        <v>904</v>
      </c>
      <c r="B995" s="240"/>
      <c r="C995" s="287">
        <v>0</v>
      </c>
      <c r="D995" s="240"/>
      <c r="E995" s="227"/>
      <c r="F995" s="228"/>
      <c r="G995" s="229"/>
      <c r="H995" s="281">
        <f t="shared" si="157"/>
        <v>0</v>
      </c>
      <c r="I995" s="240"/>
      <c r="J995" s="229"/>
    </row>
    <row r="996" customFormat="1" hidden="1" spans="1:10">
      <c r="A996" s="167" t="s">
        <v>905</v>
      </c>
      <c r="B996" s="240"/>
      <c r="C996" s="287">
        <v>0</v>
      </c>
      <c r="D996" s="240"/>
      <c r="E996" s="227"/>
      <c r="F996" s="228"/>
      <c r="G996" s="229"/>
      <c r="H996" s="281">
        <f t="shared" si="157"/>
        <v>0</v>
      </c>
      <c r="I996" s="240"/>
      <c r="J996" s="229"/>
    </row>
    <row r="997" customFormat="1" hidden="1" spans="1:14">
      <c r="A997" s="167" t="s">
        <v>906</v>
      </c>
      <c r="B997" s="240"/>
      <c r="C997" s="287">
        <v>0</v>
      </c>
      <c r="D997" s="240"/>
      <c r="E997" s="227"/>
      <c r="F997" s="228"/>
      <c r="G997" s="229"/>
      <c r="H997" s="281">
        <f t="shared" si="157"/>
        <v>78</v>
      </c>
      <c r="I997" s="240"/>
      <c r="J997" s="229"/>
      <c r="N997">
        <v>78</v>
      </c>
    </row>
    <row r="998" customFormat="1" hidden="1" spans="1:10">
      <c r="A998" s="167" t="s">
        <v>907</v>
      </c>
      <c r="B998" s="240"/>
      <c r="C998" s="287">
        <v>0</v>
      </c>
      <c r="D998" s="240"/>
      <c r="E998" s="227"/>
      <c r="F998" s="228"/>
      <c r="G998" s="229"/>
      <c r="H998" s="281">
        <f t="shared" si="157"/>
        <v>0</v>
      </c>
      <c r="I998" s="240"/>
      <c r="J998" s="229"/>
    </row>
    <row r="999" customFormat="1" hidden="1" spans="1:10">
      <c r="A999" s="167" t="s">
        <v>908</v>
      </c>
      <c r="B999" s="240"/>
      <c r="C999" s="287">
        <v>0</v>
      </c>
      <c r="D999" s="240"/>
      <c r="E999" s="227"/>
      <c r="F999" s="228"/>
      <c r="G999" s="229"/>
      <c r="H999" s="281">
        <f t="shared" si="157"/>
        <v>0</v>
      </c>
      <c r="I999" s="240"/>
      <c r="J999" s="229"/>
    </row>
    <row r="1000" customFormat="1" hidden="1" spans="1:10">
      <c r="A1000" s="167" t="s">
        <v>909</v>
      </c>
      <c r="B1000" s="240"/>
      <c r="C1000" s="287">
        <v>0</v>
      </c>
      <c r="D1000" s="240"/>
      <c r="E1000" s="227"/>
      <c r="F1000" s="228"/>
      <c r="G1000" s="229"/>
      <c r="H1000" s="281">
        <f t="shared" si="157"/>
        <v>0</v>
      </c>
      <c r="I1000" s="240"/>
      <c r="J1000" s="229"/>
    </row>
    <row r="1001" customFormat="1" hidden="1" spans="1:10">
      <c r="A1001" s="167" t="s">
        <v>910</v>
      </c>
      <c r="B1001" s="240"/>
      <c r="C1001" s="287">
        <v>0</v>
      </c>
      <c r="D1001" s="240"/>
      <c r="E1001" s="227"/>
      <c r="F1001" s="228"/>
      <c r="G1001" s="229"/>
      <c r="H1001" s="281">
        <f t="shared" si="157"/>
        <v>0</v>
      </c>
      <c r="I1001" s="240"/>
      <c r="J1001" s="229"/>
    </row>
    <row r="1002" customFormat="1" hidden="1" spans="1:10">
      <c r="A1002" s="167" t="s">
        <v>911</v>
      </c>
      <c r="B1002" s="240"/>
      <c r="C1002" s="287">
        <v>0</v>
      </c>
      <c r="D1002" s="240"/>
      <c r="E1002" s="227"/>
      <c r="F1002" s="228"/>
      <c r="G1002" s="229"/>
      <c r="H1002" s="281">
        <f t="shared" si="157"/>
        <v>0</v>
      </c>
      <c r="I1002" s="240"/>
      <c r="J1002" s="229"/>
    </row>
    <row r="1003" customFormat="1" hidden="1" spans="1:10">
      <c r="A1003" s="167" t="s">
        <v>912</v>
      </c>
      <c r="B1003" s="240"/>
      <c r="C1003" s="287">
        <v>0</v>
      </c>
      <c r="D1003" s="240"/>
      <c r="E1003" s="227"/>
      <c r="F1003" s="228"/>
      <c r="G1003" s="229"/>
      <c r="H1003" s="281">
        <f t="shared" si="157"/>
        <v>0</v>
      </c>
      <c r="I1003" s="240"/>
      <c r="J1003" s="229"/>
    </row>
    <row r="1004" customFormat="1" hidden="1" spans="1:14">
      <c r="A1004" s="167" t="s">
        <v>913</v>
      </c>
      <c r="B1004" s="240"/>
      <c r="C1004" s="287">
        <v>0</v>
      </c>
      <c r="D1004" s="240">
        <v>878</v>
      </c>
      <c r="E1004" s="227"/>
      <c r="F1004" s="228"/>
      <c r="G1004" s="229"/>
      <c r="H1004" s="281">
        <f t="shared" si="157"/>
        <v>568</v>
      </c>
      <c r="I1004" s="240"/>
      <c r="J1004" s="229"/>
      <c r="N1004">
        <v>568</v>
      </c>
    </row>
    <row r="1005" customFormat="1" hidden="1" spans="1:10">
      <c r="A1005" s="298" t="s">
        <v>914</v>
      </c>
      <c r="B1005" s="308"/>
      <c r="C1005" s="304"/>
      <c r="D1005" s="308"/>
      <c r="E1005" s="278"/>
      <c r="F1005" s="276"/>
      <c r="G1005" s="279"/>
      <c r="H1005" s="304"/>
      <c r="I1005" s="295">
        <f>H1005-C1005</f>
        <v>0</v>
      </c>
      <c r="J1005" s="279"/>
    </row>
    <row r="1006" customFormat="1" hidden="1" spans="1:10">
      <c r="A1006" s="167" t="s">
        <v>731</v>
      </c>
      <c r="B1006" s="240"/>
      <c r="C1006" s="281">
        <v>0</v>
      </c>
      <c r="D1006" s="240"/>
      <c r="E1006" s="227"/>
      <c r="F1006" s="240"/>
      <c r="G1006" s="229"/>
      <c r="H1006" s="281">
        <f t="shared" ref="H1006:H1009" si="158">L1006+M1006+N1006</f>
        <v>0</v>
      </c>
      <c r="I1006" s="240">
        <v>0</v>
      </c>
      <c r="J1006" s="229">
        <v>0</v>
      </c>
    </row>
    <row r="1007" customFormat="1" hidden="1" spans="1:10">
      <c r="A1007" s="167" t="s">
        <v>732</v>
      </c>
      <c r="B1007" s="240"/>
      <c r="C1007" s="281">
        <v>0</v>
      </c>
      <c r="D1007" s="240"/>
      <c r="E1007" s="227"/>
      <c r="F1007" s="240"/>
      <c r="G1007" s="229"/>
      <c r="H1007" s="281">
        <f t="shared" si="158"/>
        <v>0</v>
      </c>
      <c r="I1007" s="240">
        <v>0</v>
      </c>
      <c r="J1007" s="229">
        <v>0</v>
      </c>
    </row>
    <row r="1008" customFormat="1" hidden="1" spans="1:10">
      <c r="A1008" s="167" t="s">
        <v>733</v>
      </c>
      <c r="B1008" s="240"/>
      <c r="C1008" s="281">
        <v>0</v>
      </c>
      <c r="D1008" s="240"/>
      <c r="E1008" s="227"/>
      <c r="F1008" s="240"/>
      <c r="G1008" s="229"/>
      <c r="H1008" s="281">
        <f t="shared" si="158"/>
        <v>0</v>
      </c>
      <c r="I1008" s="240">
        <v>0</v>
      </c>
      <c r="J1008" s="229">
        <v>0</v>
      </c>
    </row>
    <row r="1009" customFormat="1" hidden="1" spans="1:10">
      <c r="A1009" s="167" t="s">
        <v>915</v>
      </c>
      <c r="B1009" s="240"/>
      <c r="C1009" s="281">
        <v>0</v>
      </c>
      <c r="D1009" s="240"/>
      <c r="E1009" s="227"/>
      <c r="F1009" s="240"/>
      <c r="G1009" s="229"/>
      <c r="H1009" s="281">
        <f t="shared" si="158"/>
        <v>0</v>
      </c>
      <c r="I1009" s="240">
        <v>0</v>
      </c>
      <c r="J1009" s="229">
        <v>0</v>
      </c>
    </row>
    <row r="1010" customFormat="1" hidden="1" spans="1:10">
      <c r="A1010" s="298" t="s">
        <v>916</v>
      </c>
      <c r="B1010" s="308"/>
      <c r="C1010" s="304"/>
      <c r="D1010" s="308"/>
      <c r="E1010" s="278"/>
      <c r="F1010" s="276"/>
      <c r="G1010" s="279"/>
      <c r="H1010" s="304"/>
      <c r="I1010" s="295">
        <f>H1010-C1010</f>
        <v>0</v>
      </c>
      <c r="J1010" s="279"/>
    </row>
    <row r="1011" customFormat="1" hidden="1" spans="1:10">
      <c r="A1011" s="167" t="s">
        <v>731</v>
      </c>
      <c r="B1011" s="240"/>
      <c r="C1011" s="287">
        <v>0</v>
      </c>
      <c r="D1011" s="240"/>
      <c r="E1011" s="227"/>
      <c r="F1011" s="228"/>
      <c r="G1011" s="229"/>
      <c r="H1011" s="281">
        <f t="shared" ref="H1011:H1023" si="159">L1011+M1011+N1011</f>
        <v>0</v>
      </c>
      <c r="I1011" s="240"/>
      <c r="J1011" s="229"/>
    </row>
    <row r="1012" customFormat="1" hidden="1" spans="1:10">
      <c r="A1012" s="167" t="s">
        <v>732</v>
      </c>
      <c r="B1012" s="240"/>
      <c r="C1012" s="287">
        <v>0</v>
      </c>
      <c r="D1012" s="240"/>
      <c r="E1012" s="227"/>
      <c r="F1012" s="228"/>
      <c r="G1012" s="229"/>
      <c r="H1012" s="281">
        <f t="shared" si="159"/>
        <v>0</v>
      </c>
      <c r="I1012" s="240"/>
      <c r="J1012" s="229"/>
    </row>
    <row r="1013" customFormat="1" hidden="1" spans="1:10">
      <c r="A1013" s="167" t="s">
        <v>733</v>
      </c>
      <c r="B1013" s="240"/>
      <c r="C1013" s="287">
        <v>0</v>
      </c>
      <c r="D1013" s="240"/>
      <c r="E1013" s="227"/>
      <c r="F1013" s="228"/>
      <c r="G1013" s="229"/>
      <c r="H1013" s="281">
        <f t="shared" si="159"/>
        <v>0</v>
      </c>
      <c r="I1013" s="240"/>
      <c r="J1013" s="229"/>
    </row>
    <row r="1014" customFormat="1" hidden="1" spans="1:10">
      <c r="A1014" s="167" t="s">
        <v>917</v>
      </c>
      <c r="B1014" s="240"/>
      <c r="C1014" s="287">
        <v>0</v>
      </c>
      <c r="D1014" s="240"/>
      <c r="E1014" s="227"/>
      <c r="F1014" s="228"/>
      <c r="G1014" s="229"/>
      <c r="H1014" s="281">
        <f t="shared" si="159"/>
        <v>0</v>
      </c>
      <c r="I1014" s="240"/>
      <c r="J1014" s="229"/>
    </row>
    <row r="1015" customFormat="1" hidden="1" spans="1:10">
      <c r="A1015" s="167" t="s">
        <v>918</v>
      </c>
      <c r="B1015" s="240"/>
      <c r="C1015" s="287">
        <v>0</v>
      </c>
      <c r="D1015" s="240"/>
      <c r="E1015" s="227"/>
      <c r="F1015" s="228"/>
      <c r="G1015" s="229"/>
      <c r="H1015" s="281">
        <f t="shared" si="159"/>
        <v>0</v>
      </c>
      <c r="I1015" s="240"/>
      <c r="J1015" s="229"/>
    </row>
    <row r="1016" customFormat="1" hidden="1" spans="1:10">
      <c r="A1016" s="167" t="s">
        <v>919</v>
      </c>
      <c r="B1016" s="240"/>
      <c r="C1016" s="287">
        <v>0</v>
      </c>
      <c r="D1016" s="240"/>
      <c r="E1016" s="227"/>
      <c r="F1016" s="228"/>
      <c r="G1016" s="229"/>
      <c r="H1016" s="281">
        <f t="shared" si="159"/>
        <v>0</v>
      </c>
      <c r="I1016" s="240"/>
      <c r="J1016" s="229"/>
    </row>
    <row r="1017" customFormat="1" hidden="1" spans="1:10">
      <c r="A1017" s="167" t="s">
        <v>920</v>
      </c>
      <c r="B1017" s="240"/>
      <c r="C1017" s="287">
        <v>0</v>
      </c>
      <c r="D1017" s="240"/>
      <c r="E1017" s="227"/>
      <c r="F1017" s="228"/>
      <c r="G1017" s="229"/>
      <c r="H1017" s="281">
        <f t="shared" si="159"/>
        <v>0</v>
      </c>
      <c r="I1017" s="240"/>
      <c r="J1017" s="229"/>
    </row>
    <row r="1018" customFormat="1" hidden="1" spans="1:10">
      <c r="A1018" s="167" t="s">
        <v>921</v>
      </c>
      <c r="B1018" s="240"/>
      <c r="C1018" s="287">
        <v>0</v>
      </c>
      <c r="D1018" s="240"/>
      <c r="E1018" s="227"/>
      <c r="F1018" s="228"/>
      <c r="G1018" s="229"/>
      <c r="H1018" s="281">
        <f t="shared" si="159"/>
        <v>0</v>
      </c>
      <c r="I1018" s="240"/>
      <c r="J1018" s="229"/>
    </row>
    <row r="1019" customFormat="1" hidden="1" spans="1:10">
      <c r="A1019" s="167" t="s">
        <v>922</v>
      </c>
      <c r="B1019" s="240"/>
      <c r="C1019" s="287">
        <v>0</v>
      </c>
      <c r="D1019" s="240"/>
      <c r="E1019" s="227"/>
      <c r="F1019" s="228"/>
      <c r="G1019" s="229"/>
      <c r="H1019" s="281">
        <f t="shared" si="159"/>
        <v>0</v>
      </c>
      <c r="I1019" s="240"/>
      <c r="J1019" s="229"/>
    </row>
    <row r="1020" customFormat="1" hidden="1" spans="1:10">
      <c r="A1020" s="167" t="s">
        <v>923</v>
      </c>
      <c r="B1020" s="240"/>
      <c r="C1020" s="287">
        <v>0</v>
      </c>
      <c r="D1020" s="240"/>
      <c r="E1020" s="227"/>
      <c r="F1020" s="228"/>
      <c r="G1020" s="229"/>
      <c r="H1020" s="281">
        <f t="shared" si="159"/>
        <v>0</v>
      </c>
      <c r="I1020" s="240"/>
      <c r="J1020" s="229"/>
    </row>
    <row r="1021" customFormat="1" hidden="1" spans="1:10">
      <c r="A1021" s="167" t="s">
        <v>868</v>
      </c>
      <c r="B1021" s="240"/>
      <c r="C1021" s="287">
        <v>0</v>
      </c>
      <c r="D1021" s="240"/>
      <c r="E1021" s="227"/>
      <c r="F1021" s="228"/>
      <c r="G1021" s="229"/>
      <c r="H1021" s="281">
        <f t="shared" si="159"/>
        <v>0</v>
      </c>
      <c r="I1021" s="240"/>
      <c r="J1021" s="229"/>
    </row>
    <row r="1022" customFormat="1" hidden="1" spans="1:10">
      <c r="A1022" s="167" t="s">
        <v>924</v>
      </c>
      <c r="B1022" s="240"/>
      <c r="C1022" s="287">
        <v>0</v>
      </c>
      <c r="D1022" s="240"/>
      <c r="E1022" s="227"/>
      <c r="F1022" s="228"/>
      <c r="G1022" s="229"/>
      <c r="H1022" s="281">
        <f t="shared" si="159"/>
        <v>0</v>
      </c>
      <c r="I1022" s="240"/>
      <c r="J1022" s="229"/>
    </row>
    <row r="1023" customFormat="1" hidden="1" spans="1:10">
      <c r="A1023" s="167" t="s">
        <v>925</v>
      </c>
      <c r="B1023" s="240"/>
      <c r="C1023" s="287">
        <v>0</v>
      </c>
      <c r="D1023" s="240"/>
      <c r="E1023" s="227"/>
      <c r="F1023" s="228"/>
      <c r="G1023" s="229"/>
      <c r="H1023" s="281">
        <f t="shared" si="159"/>
        <v>0</v>
      </c>
      <c r="I1023" s="240"/>
      <c r="J1023" s="229"/>
    </row>
    <row r="1024" customFormat="1" hidden="1" spans="1:10">
      <c r="A1024" s="298" t="s">
        <v>926</v>
      </c>
      <c r="B1024" s="308"/>
      <c r="C1024" s="304"/>
      <c r="D1024" s="308"/>
      <c r="E1024" s="278"/>
      <c r="F1024" s="276"/>
      <c r="G1024" s="279"/>
      <c r="H1024" s="304"/>
      <c r="I1024" s="295">
        <f>H1024-C1024</f>
        <v>0</v>
      </c>
      <c r="J1024" s="279"/>
    </row>
    <row r="1025" customFormat="1" hidden="1" spans="1:10">
      <c r="A1025" s="167" t="s">
        <v>731</v>
      </c>
      <c r="B1025" s="240"/>
      <c r="C1025" s="287">
        <v>0</v>
      </c>
      <c r="D1025" s="240"/>
      <c r="E1025" s="227"/>
      <c r="F1025" s="228"/>
      <c r="G1025" s="229"/>
      <c r="H1025" s="281">
        <f t="shared" ref="H1025:H1029" si="160">L1025+M1025+N1025</f>
        <v>0</v>
      </c>
      <c r="I1025" s="240"/>
      <c r="J1025" s="229"/>
    </row>
    <row r="1026" customFormat="1" hidden="1" spans="1:10">
      <c r="A1026" s="167" t="s">
        <v>732</v>
      </c>
      <c r="B1026" s="240"/>
      <c r="C1026" s="287">
        <v>0</v>
      </c>
      <c r="D1026" s="240"/>
      <c r="E1026" s="227"/>
      <c r="F1026" s="228"/>
      <c r="G1026" s="229"/>
      <c r="H1026" s="281">
        <f t="shared" si="160"/>
        <v>0</v>
      </c>
      <c r="I1026" s="240"/>
      <c r="J1026" s="229"/>
    </row>
    <row r="1027" customFormat="1" hidden="1" spans="1:10">
      <c r="A1027" s="167" t="s">
        <v>733</v>
      </c>
      <c r="B1027" s="240"/>
      <c r="C1027" s="287">
        <v>0</v>
      </c>
      <c r="D1027" s="240"/>
      <c r="E1027" s="227"/>
      <c r="F1027" s="240"/>
      <c r="G1027" s="229"/>
      <c r="H1027" s="281">
        <f t="shared" si="160"/>
        <v>0</v>
      </c>
      <c r="I1027" s="240"/>
      <c r="J1027" s="229"/>
    </row>
    <row r="1028" customFormat="1" hidden="1" spans="1:10">
      <c r="A1028" s="167" t="s">
        <v>927</v>
      </c>
      <c r="B1028" s="240"/>
      <c r="C1028" s="287">
        <v>0</v>
      </c>
      <c r="D1028" s="240"/>
      <c r="E1028" s="227"/>
      <c r="F1028" s="240"/>
      <c r="G1028" s="229"/>
      <c r="H1028" s="281">
        <f t="shared" si="160"/>
        <v>0</v>
      </c>
      <c r="I1028" s="240"/>
      <c r="J1028" s="229"/>
    </row>
    <row r="1029" customFormat="1" hidden="1" spans="1:10">
      <c r="A1029" s="167" t="s">
        <v>928</v>
      </c>
      <c r="B1029" s="240"/>
      <c r="C1029" s="287">
        <v>0</v>
      </c>
      <c r="D1029" s="240"/>
      <c r="E1029" s="227"/>
      <c r="F1029" s="228"/>
      <c r="G1029" s="229"/>
      <c r="H1029" s="281">
        <f t="shared" si="160"/>
        <v>0</v>
      </c>
      <c r="I1029" s="240"/>
      <c r="J1029" s="229"/>
    </row>
    <row r="1030" customFormat="1" hidden="1" spans="1:10">
      <c r="A1030" s="298" t="s">
        <v>929</v>
      </c>
      <c r="B1030" s="308"/>
      <c r="C1030" s="304"/>
      <c r="D1030" s="308">
        <f>SUM(D1031:D1036)</f>
        <v>65</v>
      </c>
      <c r="E1030" s="278"/>
      <c r="F1030" s="276">
        <f>D1030-B1030</f>
        <v>65</v>
      </c>
      <c r="G1030" s="279" t="e">
        <f>(D1030/B1030-1)*100</f>
        <v>#DIV/0!</v>
      </c>
      <c r="H1030" s="304">
        <f>SUM(H1031:H1036)</f>
        <v>50</v>
      </c>
      <c r="I1030" s="295">
        <f>H1030-C1030</f>
        <v>50</v>
      </c>
      <c r="J1030" s="279"/>
    </row>
    <row r="1031" customFormat="1" hidden="1" spans="1:10">
      <c r="A1031" s="167" t="s">
        <v>731</v>
      </c>
      <c r="B1031" s="240"/>
      <c r="C1031" s="281">
        <v>0</v>
      </c>
      <c r="D1031" s="240"/>
      <c r="E1031" s="227"/>
      <c r="F1031" s="240"/>
      <c r="G1031" s="229"/>
      <c r="H1031" s="281">
        <f t="shared" ref="H1031:H1036" si="161">L1031+M1031+N1031</f>
        <v>0</v>
      </c>
      <c r="I1031" s="240">
        <v>0</v>
      </c>
      <c r="J1031" s="229">
        <v>0</v>
      </c>
    </row>
    <row r="1032" customFormat="1" hidden="1" spans="1:10">
      <c r="A1032" s="167" t="s">
        <v>732</v>
      </c>
      <c r="B1032" s="240"/>
      <c r="C1032" s="281">
        <v>0</v>
      </c>
      <c r="D1032" s="240"/>
      <c r="E1032" s="227"/>
      <c r="F1032" s="240"/>
      <c r="G1032" s="229"/>
      <c r="H1032" s="281">
        <f t="shared" si="161"/>
        <v>0</v>
      </c>
      <c r="I1032" s="240">
        <v>0</v>
      </c>
      <c r="J1032" s="229">
        <v>0</v>
      </c>
    </row>
    <row r="1033" customFormat="1" hidden="1" spans="1:10">
      <c r="A1033" s="167" t="s">
        <v>733</v>
      </c>
      <c r="B1033" s="240"/>
      <c r="C1033" s="281">
        <v>0</v>
      </c>
      <c r="D1033" s="240"/>
      <c r="E1033" s="227"/>
      <c r="F1033" s="240"/>
      <c r="G1033" s="229"/>
      <c r="H1033" s="281">
        <f t="shared" si="161"/>
        <v>0</v>
      </c>
      <c r="I1033" s="240">
        <v>0</v>
      </c>
      <c r="J1033" s="229">
        <v>0</v>
      </c>
    </row>
    <row r="1034" customFormat="1" hidden="1" spans="1:10">
      <c r="A1034" s="167" t="s">
        <v>930</v>
      </c>
      <c r="B1034" s="240"/>
      <c r="C1034" s="281">
        <v>0</v>
      </c>
      <c r="D1034" s="240"/>
      <c r="E1034" s="227"/>
      <c r="F1034" s="228"/>
      <c r="G1034" s="229"/>
      <c r="H1034" s="281">
        <f t="shared" si="161"/>
        <v>0</v>
      </c>
      <c r="I1034" s="240">
        <v>0</v>
      </c>
      <c r="J1034" s="229">
        <v>0</v>
      </c>
    </row>
    <row r="1035" customFormat="1" hidden="1" spans="1:10">
      <c r="A1035" s="167" t="s">
        <v>931</v>
      </c>
      <c r="B1035" s="240"/>
      <c r="C1035" s="281">
        <v>0</v>
      </c>
      <c r="D1035" s="240"/>
      <c r="E1035" s="227"/>
      <c r="F1035" s="228"/>
      <c r="G1035" s="229"/>
      <c r="H1035" s="281">
        <f t="shared" si="161"/>
        <v>0</v>
      </c>
      <c r="I1035" s="240">
        <v>0</v>
      </c>
      <c r="J1035" s="229">
        <v>0</v>
      </c>
    </row>
    <row r="1036" customFormat="1" hidden="1" spans="1:14">
      <c r="A1036" s="167" t="s">
        <v>932</v>
      </c>
      <c r="B1036" s="240"/>
      <c r="C1036" s="287">
        <v>0</v>
      </c>
      <c r="D1036" s="240">
        <v>65</v>
      </c>
      <c r="E1036" s="227"/>
      <c r="F1036" s="228"/>
      <c r="G1036" s="229"/>
      <c r="H1036" s="281">
        <f t="shared" si="161"/>
        <v>50</v>
      </c>
      <c r="I1036" s="240"/>
      <c r="J1036" s="229"/>
      <c r="N1036">
        <v>50</v>
      </c>
    </row>
    <row r="1037" customFormat="1" hidden="1" spans="1:10">
      <c r="A1037" s="298" t="s">
        <v>933</v>
      </c>
      <c r="B1037" s="308">
        <v>4322</v>
      </c>
      <c r="C1037" s="304">
        <v>2000</v>
      </c>
      <c r="D1037" s="308">
        <f>SUM(D1038:D1042)</f>
        <v>5596</v>
      </c>
      <c r="E1037" s="278">
        <f>D1037/C1037*100</f>
        <v>279.8</v>
      </c>
      <c r="F1037" s="276">
        <f>D1037-B1037</f>
        <v>1274</v>
      </c>
      <c r="G1037" s="279">
        <f>(D1037/B1037-1)*100</f>
        <v>29.4770939379917</v>
      </c>
      <c r="H1037" s="304">
        <f>SUM(H1038:H1042)</f>
        <v>4920</v>
      </c>
      <c r="I1037" s="295">
        <f>H1037-C1037</f>
        <v>2920</v>
      </c>
      <c r="J1037" s="279">
        <f>(H1037/C1037-1)*100</f>
        <v>146</v>
      </c>
    </row>
    <row r="1038" customFormat="1" hidden="1" spans="1:10">
      <c r="A1038" s="167" t="s">
        <v>934</v>
      </c>
      <c r="B1038" s="240"/>
      <c r="C1038" s="281">
        <v>0</v>
      </c>
      <c r="D1038" s="240"/>
      <c r="E1038" s="227"/>
      <c r="F1038" s="240"/>
      <c r="G1038" s="229"/>
      <c r="H1038" s="281">
        <f t="shared" ref="H1038:H1042" si="162">L1038+M1038+N1038</f>
        <v>0</v>
      </c>
      <c r="I1038" s="240"/>
      <c r="J1038" s="229"/>
    </row>
    <row r="1039" customFormat="1" hidden="1" spans="1:10">
      <c r="A1039" s="167" t="s">
        <v>935</v>
      </c>
      <c r="B1039" s="240"/>
      <c r="C1039" s="281">
        <v>0</v>
      </c>
      <c r="D1039" s="240"/>
      <c r="E1039" s="227"/>
      <c r="F1039" s="228"/>
      <c r="G1039" s="229"/>
      <c r="H1039" s="281">
        <f t="shared" si="162"/>
        <v>0</v>
      </c>
      <c r="I1039" s="240"/>
      <c r="J1039" s="229"/>
    </row>
    <row r="1040" customFormat="1" hidden="1" spans="1:10">
      <c r="A1040" s="167" t="s">
        <v>936</v>
      </c>
      <c r="B1040" s="240"/>
      <c r="C1040" s="281">
        <v>0</v>
      </c>
      <c r="D1040" s="240"/>
      <c r="E1040" s="227"/>
      <c r="F1040" s="240"/>
      <c r="G1040" s="229"/>
      <c r="H1040" s="281">
        <f t="shared" si="162"/>
        <v>0</v>
      </c>
      <c r="I1040" s="240"/>
      <c r="J1040" s="229"/>
    </row>
    <row r="1041" customFormat="1" hidden="1" spans="1:10">
      <c r="A1041" s="167" t="s">
        <v>937</v>
      </c>
      <c r="B1041" s="240"/>
      <c r="C1041" s="281">
        <v>0</v>
      </c>
      <c r="D1041" s="240"/>
      <c r="E1041" s="227"/>
      <c r="F1041" s="240"/>
      <c r="G1041" s="229"/>
      <c r="H1041" s="281">
        <f t="shared" si="162"/>
        <v>0</v>
      </c>
      <c r="I1041" s="240"/>
      <c r="J1041" s="229"/>
    </row>
    <row r="1042" customFormat="1" hidden="1" spans="1:14">
      <c r="A1042" s="167" t="s">
        <v>938</v>
      </c>
      <c r="B1042" s="240">
        <v>4322</v>
      </c>
      <c r="C1042" s="281">
        <v>2000</v>
      </c>
      <c r="D1042" s="240">
        <v>5596</v>
      </c>
      <c r="E1042" s="227"/>
      <c r="F1042" s="228"/>
      <c r="G1042" s="229"/>
      <c r="H1042" s="281">
        <f t="shared" si="162"/>
        <v>4920</v>
      </c>
      <c r="I1042" s="240"/>
      <c r="J1042" s="229"/>
      <c r="N1042">
        <v>4920</v>
      </c>
    </row>
    <row r="1043" s="208" customFormat="1" spans="1:10">
      <c r="A1043" s="270" t="s">
        <v>939</v>
      </c>
      <c r="B1043" s="271">
        <v>921</v>
      </c>
      <c r="C1043" s="272">
        <v>322</v>
      </c>
      <c r="D1043" s="271">
        <f>D1044+D1054+D1060</f>
        <v>159</v>
      </c>
      <c r="E1043" s="273">
        <f>D1043/C1043*100</f>
        <v>49.3788819875776</v>
      </c>
      <c r="F1043" s="271">
        <f>D1043-B1043</f>
        <v>-762</v>
      </c>
      <c r="G1043" s="274">
        <f>(D1043/B1043-1)*100</f>
        <v>-82.7361563517915</v>
      </c>
      <c r="H1043" s="272">
        <f>H1044+H1054+H1060</f>
        <v>113</v>
      </c>
      <c r="I1043" s="294">
        <f>H1043-C1043</f>
        <v>-209</v>
      </c>
      <c r="J1043" s="274">
        <f>(H1043/C1043-1)*100</f>
        <v>-64.9068322981366</v>
      </c>
    </row>
    <row r="1044" customFormat="1" hidden="1" spans="1:10">
      <c r="A1044" s="298" t="s">
        <v>940</v>
      </c>
      <c r="B1044" s="308">
        <v>919</v>
      </c>
      <c r="C1044" s="304">
        <v>322</v>
      </c>
      <c r="D1044" s="308">
        <f>SUM(D1045:D1053)</f>
        <v>159</v>
      </c>
      <c r="E1044" s="278">
        <f>D1044/C1044*100</f>
        <v>49.3788819875776</v>
      </c>
      <c r="F1044" s="276">
        <f>D1044-B1044</f>
        <v>-760</v>
      </c>
      <c r="G1044" s="279">
        <f>(D1044/B1044-1)*100</f>
        <v>-82.6985854189336</v>
      </c>
      <c r="H1044" s="304">
        <f>SUM(H1045:H1053)</f>
        <v>113</v>
      </c>
      <c r="I1044" s="295">
        <f>H1044-C1044</f>
        <v>-209</v>
      </c>
      <c r="J1044" s="279">
        <f>(H1044/C1044-1)*100</f>
        <v>-64.9068322981366</v>
      </c>
    </row>
    <row r="1045" s="208" customFormat="1" hidden="1" spans="1:12">
      <c r="A1045" s="283" t="s">
        <v>731</v>
      </c>
      <c r="B1045" s="240">
        <v>102</v>
      </c>
      <c r="C1045" s="281">
        <v>106</v>
      </c>
      <c r="D1045" s="240">
        <v>94</v>
      </c>
      <c r="E1045" s="227"/>
      <c r="F1045" s="228"/>
      <c r="G1045" s="229"/>
      <c r="H1045" s="281">
        <f t="shared" ref="H1045:H1053" si="163">L1045+M1045+N1045</f>
        <v>91</v>
      </c>
      <c r="I1045" s="240"/>
      <c r="J1045" s="229"/>
      <c r="L1045" s="208">
        <v>91</v>
      </c>
    </row>
    <row r="1046" s="208" customFormat="1" hidden="1" spans="1:12">
      <c r="A1046" s="283" t="s">
        <v>732</v>
      </c>
      <c r="B1046" s="240">
        <v>62</v>
      </c>
      <c r="C1046" s="281">
        <v>26</v>
      </c>
      <c r="D1046" s="240">
        <v>2</v>
      </c>
      <c r="E1046" s="227"/>
      <c r="F1046" s="228"/>
      <c r="G1046" s="229"/>
      <c r="H1046" s="281">
        <f t="shared" si="163"/>
        <v>22</v>
      </c>
      <c r="I1046" s="240"/>
      <c r="J1046" s="229"/>
      <c r="L1046" s="208">
        <v>22</v>
      </c>
    </row>
    <row r="1047" s="208" customFormat="1" hidden="1" spans="1:10">
      <c r="A1047" s="283" t="s">
        <v>733</v>
      </c>
      <c r="B1047" s="240"/>
      <c r="C1047" s="281">
        <v>0</v>
      </c>
      <c r="D1047" s="240">
        <v>0</v>
      </c>
      <c r="E1047" s="227"/>
      <c r="F1047" s="240"/>
      <c r="G1047" s="229"/>
      <c r="H1047" s="281">
        <f t="shared" si="163"/>
        <v>0</v>
      </c>
      <c r="I1047" s="240"/>
      <c r="J1047" s="229"/>
    </row>
    <row r="1048" s="208" customFormat="1" hidden="1" spans="1:10">
      <c r="A1048" s="283" t="s">
        <v>941</v>
      </c>
      <c r="B1048" s="240"/>
      <c r="C1048" s="281">
        <v>0</v>
      </c>
      <c r="D1048" s="240">
        <v>0</v>
      </c>
      <c r="E1048" s="227"/>
      <c r="F1048" s="240"/>
      <c r="G1048" s="229"/>
      <c r="H1048" s="281">
        <f t="shared" si="163"/>
        <v>0</v>
      </c>
      <c r="I1048" s="240"/>
      <c r="J1048" s="229"/>
    </row>
    <row r="1049" s="208" customFormat="1" hidden="1" spans="1:10">
      <c r="A1049" s="283" t="s">
        <v>942</v>
      </c>
      <c r="B1049" s="240"/>
      <c r="C1049" s="281">
        <v>0</v>
      </c>
      <c r="D1049" s="240">
        <v>0</v>
      </c>
      <c r="E1049" s="227"/>
      <c r="F1049" s="240"/>
      <c r="G1049" s="229"/>
      <c r="H1049" s="281">
        <f t="shared" si="163"/>
        <v>0</v>
      </c>
      <c r="I1049" s="240"/>
      <c r="J1049" s="229"/>
    </row>
    <row r="1050" s="208" customFormat="1" hidden="1" spans="1:10">
      <c r="A1050" s="283" t="s">
        <v>943</v>
      </c>
      <c r="B1050" s="240"/>
      <c r="C1050" s="281">
        <v>0</v>
      </c>
      <c r="D1050" s="240">
        <v>0</v>
      </c>
      <c r="E1050" s="227"/>
      <c r="F1050" s="240"/>
      <c r="G1050" s="229"/>
      <c r="H1050" s="281">
        <f t="shared" si="163"/>
        <v>0</v>
      </c>
      <c r="I1050" s="240"/>
      <c r="J1050" s="229"/>
    </row>
    <row r="1051" s="208" customFormat="1" hidden="1" spans="1:10">
      <c r="A1051" s="283" t="s">
        <v>944</v>
      </c>
      <c r="B1051" s="240"/>
      <c r="C1051" s="281">
        <v>190</v>
      </c>
      <c r="D1051" s="240">
        <v>13</v>
      </c>
      <c r="E1051" s="227"/>
      <c r="F1051" s="228"/>
      <c r="G1051" s="229"/>
      <c r="H1051" s="281">
        <f t="shared" si="163"/>
        <v>0</v>
      </c>
      <c r="I1051" s="240"/>
      <c r="J1051" s="229"/>
    </row>
    <row r="1052" s="208" customFormat="1" hidden="1" spans="1:10">
      <c r="A1052" s="283" t="s">
        <v>750</v>
      </c>
      <c r="B1052" s="240"/>
      <c r="C1052" s="281">
        <v>0</v>
      </c>
      <c r="D1052" s="240">
        <v>0</v>
      </c>
      <c r="E1052" s="227"/>
      <c r="F1052" s="228"/>
      <c r="G1052" s="229"/>
      <c r="H1052" s="281">
        <f t="shared" si="163"/>
        <v>0</v>
      </c>
      <c r="I1052" s="240"/>
      <c r="J1052" s="229"/>
    </row>
    <row r="1053" s="208" customFormat="1" hidden="1" spans="1:10">
      <c r="A1053" s="283" t="s">
        <v>945</v>
      </c>
      <c r="B1053" s="240">
        <v>755</v>
      </c>
      <c r="C1053" s="281">
        <v>0</v>
      </c>
      <c r="D1053" s="240">
        <v>50</v>
      </c>
      <c r="E1053" s="227"/>
      <c r="F1053" s="228"/>
      <c r="G1053" s="229"/>
      <c r="H1053" s="281">
        <f t="shared" si="163"/>
        <v>0</v>
      </c>
      <c r="I1053" s="240"/>
      <c r="J1053" s="229"/>
    </row>
    <row r="1054" customFormat="1" hidden="1" spans="1:10">
      <c r="A1054" s="298" t="s">
        <v>946</v>
      </c>
      <c r="B1054" s="308"/>
      <c r="C1054" s="304"/>
      <c r="D1054" s="308"/>
      <c r="E1054" s="278"/>
      <c r="F1054" s="276"/>
      <c r="G1054" s="279"/>
      <c r="H1054" s="304"/>
      <c r="I1054" s="295">
        <f>H1054-C1054</f>
        <v>0</v>
      </c>
      <c r="J1054" s="279"/>
    </row>
    <row r="1055" customFormat="1" hidden="1" spans="1:10">
      <c r="A1055" s="167" t="s">
        <v>731</v>
      </c>
      <c r="B1055" s="240"/>
      <c r="C1055" s="281">
        <v>0</v>
      </c>
      <c r="D1055" s="240"/>
      <c r="E1055" s="227"/>
      <c r="F1055" s="240"/>
      <c r="G1055" s="229"/>
      <c r="H1055" s="281">
        <f t="shared" ref="H1055:H1059" si="164">L1055+M1055+N1055</f>
        <v>0</v>
      </c>
      <c r="I1055" s="240">
        <v>0</v>
      </c>
      <c r="J1055" s="229">
        <v>0</v>
      </c>
    </row>
    <row r="1056" customFormat="1" hidden="1" spans="1:10">
      <c r="A1056" s="167" t="s">
        <v>732</v>
      </c>
      <c r="B1056" s="240"/>
      <c r="C1056" s="281">
        <v>0</v>
      </c>
      <c r="D1056" s="240"/>
      <c r="E1056" s="227"/>
      <c r="F1056" s="240"/>
      <c r="G1056" s="229"/>
      <c r="H1056" s="281">
        <f t="shared" si="164"/>
        <v>0</v>
      </c>
      <c r="I1056" s="240">
        <v>0</v>
      </c>
      <c r="J1056" s="229">
        <v>0</v>
      </c>
    </row>
    <row r="1057" customFormat="1" hidden="1" spans="1:10">
      <c r="A1057" s="167" t="s">
        <v>733</v>
      </c>
      <c r="B1057" s="240"/>
      <c r="C1057" s="281">
        <v>0</v>
      </c>
      <c r="D1057" s="240"/>
      <c r="E1057" s="227"/>
      <c r="F1057" s="240"/>
      <c r="G1057" s="229"/>
      <c r="H1057" s="281">
        <f t="shared" si="164"/>
        <v>0</v>
      </c>
      <c r="I1057" s="240">
        <v>0</v>
      </c>
      <c r="J1057" s="229">
        <v>0</v>
      </c>
    </row>
    <row r="1058" customFormat="1" hidden="1" spans="1:10">
      <c r="A1058" s="167" t="s">
        <v>947</v>
      </c>
      <c r="B1058" s="240"/>
      <c r="C1058" s="281">
        <v>0</v>
      </c>
      <c r="D1058" s="240"/>
      <c r="E1058" s="227"/>
      <c r="F1058" s="240"/>
      <c r="G1058" s="229"/>
      <c r="H1058" s="281">
        <f t="shared" si="164"/>
        <v>0</v>
      </c>
      <c r="I1058" s="240">
        <v>0</v>
      </c>
      <c r="J1058" s="229">
        <v>0</v>
      </c>
    </row>
    <row r="1059" customFormat="1" hidden="1" spans="1:10">
      <c r="A1059" s="167" t="s">
        <v>948</v>
      </c>
      <c r="B1059" s="240"/>
      <c r="C1059" s="281">
        <v>0</v>
      </c>
      <c r="D1059" s="240"/>
      <c r="E1059" s="227"/>
      <c r="F1059" s="228"/>
      <c r="G1059" s="229"/>
      <c r="H1059" s="281">
        <f t="shared" si="164"/>
        <v>0</v>
      </c>
      <c r="I1059" s="240">
        <v>0</v>
      </c>
      <c r="J1059" s="229">
        <v>0</v>
      </c>
    </row>
    <row r="1060" customFormat="1" hidden="1" spans="1:10">
      <c r="A1060" s="298" t="s">
        <v>949</v>
      </c>
      <c r="B1060" s="308">
        <v>2</v>
      </c>
      <c r="C1060" s="304"/>
      <c r="D1060" s="308">
        <f>SUM(D1061:D1062)</f>
        <v>0</v>
      </c>
      <c r="E1060" s="278"/>
      <c r="F1060" s="276">
        <f t="shared" ref="F1060:F1068" si="165">D1060-B1060</f>
        <v>-2</v>
      </c>
      <c r="G1060" s="279"/>
      <c r="H1060" s="304"/>
      <c r="I1060" s="295">
        <f t="shared" ref="I1060:I1068" si="166">H1060-C1060</f>
        <v>0</v>
      </c>
      <c r="J1060" s="279"/>
    </row>
    <row r="1061" customFormat="1" hidden="1" spans="1:10">
      <c r="A1061" s="167" t="s">
        <v>950</v>
      </c>
      <c r="B1061" s="240"/>
      <c r="C1061" s="281">
        <v>0</v>
      </c>
      <c r="D1061" s="240"/>
      <c r="E1061" s="227"/>
      <c r="F1061" s="228"/>
      <c r="G1061" s="229"/>
      <c r="H1061" s="281">
        <f t="shared" ref="H1061:H1066" si="167">L1061+M1061+N1061</f>
        <v>0</v>
      </c>
      <c r="I1061" s="240"/>
      <c r="J1061" s="229"/>
    </row>
    <row r="1062" customFormat="1" hidden="1" spans="1:10">
      <c r="A1062" s="167" t="s">
        <v>951</v>
      </c>
      <c r="B1062" s="240">
        <v>2</v>
      </c>
      <c r="C1062" s="281">
        <v>0</v>
      </c>
      <c r="D1062" s="240"/>
      <c r="E1062" s="227"/>
      <c r="F1062" s="228"/>
      <c r="G1062" s="229"/>
      <c r="H1062" s="281">
        <f t="shared" si="167"/>
        <v>0</v>
      </c>
      <c r="I1062" s="240"/>
      <c r="J1062" s="229"/>
    </row>
    <row r="1063" s="208" customFormat="1" spans="1:10">
      <c r="A1063" s="270" t="s">
        <v>952</v>
      </c>
      <c r="B1063" s="271">
        <v>1767</v>
      </c>
      <c r="C1063" s="272">
        <v>12</v>
      </c>
      <c r="D1063" s="271">
        <f>SUM(D1064:D1066)</f>
        <v>1527</v>
      </c>
      <c r="E1063" s="273"/>
      <c r="F1063" s="271">
        <f t="shared" si="165"/>
        <v>-240</v>
      </c>
      <c r="G1063" s="274">
        <f t="shared" ref="G1063:G1068" si="168">(D1063/B1063-1)*100</f>
        <v>-13.5823429541596</v>
      </c>
      <c r="H1063" s="272">
        <f>SUM(H1064+H1065+H1066)</f>
        <v>2007</v>
      </c>
      <c r="I1063" s="294">
        <f t="shared" si="166"/>
        <v>1995</v>
      </c>
      <c r="J1063" s="274">
        <f t="shared" ref="J1063:J1068" si="169">(H1063/C1063-1)*100</f>
        <v>16625</v>
      </c>
    </row>
    <row r="1064" customFormat="1" hidden="1" spans="1:10">
      <c r="A1064" s="298" t="s">
        <v>953</v>
      </c>
      <c r="B1064" s="295"/>
      <c r="C1064" s="304">
        <v>0</v>
      </c>
      <c r="D1064" s="295"/>
      <c r="E1064" s="278"/>
      <c r="F1064" s="276">
        <f t="shared" si="165"/>
        <v>0</v>
      </c>
      <c r="G1064" s="279"/>
      <c r="H1064" s="304">
        <f t="shared" si="167"/>
        <v>0</v>
      </c>
      <c r="I1064" s="295">
        <f t="shared" si="166"/>
        <v>0</v>
      </c>
      <c r="J1064" s="279"/>
    </row>
    <row r="1065" customFormat="1" hidden="1" spans="1:14">
      <c r="A1065" s="298" t="s">
        <v>954</v>
      </c>
      <c r="B1065" s="295">
        <v>1757</v>
      </c>
      <c r="C1065" s="304">
        <v>0</v>
      </c>
      <c r="D1065" s="295">
        <v>1527</v>
      </c>
      <c r="E1065" s="278" t="e">
        <f t="shared" ref="E1065:E1070" si="170">D1065/C1065*100</f>
        <v>#DIV/0!</v>
      </c>
      <c r="F1065" s="276">
        <f t="shared" si="165"/>
        <v>-230</v>
      </c>
      <c r="G1065" s="279">
        <f t="shared" si="168"/>
        <v>-13.0904951622083</v>
      </c>
      <c r="H1065" s="304">
        <f t="shared" si="167"/>
        <v>2007</v>
      </c>
      <c r="I1065" s="295">
        <f t="shared" si="166"/>
        <v>2007</v>
      </c>
      <c r="J1065" s="279" t="e">
        <f t="shared" si="169"/>
        <v>#DIV/0!</v>
      </c>
      <c r="N1065">
        <v>2007</v>
      </c>
    </row>
    <row r="1066" customFormat="1" hidden="1" spans="1:10">
      <c r="A1066" s="298" t="s">
        <v>955</v>
      </c>
      <c r="B1066" s="295">
        <v>10</v>
      </c>
      <c r="C1066" s="304">
        <v>12</v>
      </c>
      <c r="D1066" s="295"/>
      <c r="E1066" s="278"/>
      <c r="F1066" s="276">
        <f t="shared" si="165"/>
        <v>-10</v>
      </c>
      <c r="G1066" s="279"/>
      <c r="H1066" s="304">
        <f t="shared" si="167"/>
        <v>0</v>
      </c>
      <c r="I1066" s="295">
        <f t="shared" si="166"/>
        <v>-12</v>
      </c>
      <c r="J1066" s="279"/>
    </row>
    <row r="1067" s="208" customFormat="1" spans="1:10">
      <c r="A1067" s="270" t="s">
        <v>956</v>
      </c>
      <c r="B1067" s="271">
        <v>1572</v>
      </c>
      <c r="C1067" s="272">
        <v>1178</v>
      </c>
      <c r="D1067" s="271">
        <f>D1068+D1085+D1100</f>
        <v>6151</v>
      </c>
      <c r="E1067" s="273">
        <f t="shared" si="170"/>
        <v>522.156196943973</v>
      </c>
      <c r="F1067" s="271">
        <f t="shared" si="165"/>
        <v>4579</v>
      </c>
      <c r="G1067" s="274">
        <f t="shared" si="168"/>
        <v>291.284987277354</v>
      </c>
      <c r="H1067" s="272">
        <f>H1068+H1085+H1100</f>
        <v>2770</v>
      </c>
      <c r="I1067" s="294">
        <f t="shared" si="166"/>
        <v>1592</v>
      </c>
      <c r="J1067" s="274">
        <f t="shared" si="169"/>
        <v>135.144312393888</v>
      </c>
    </row>
    <row r="1068" customFormat="1" hidden="1" spans="1:10">
      <c r="A1068" s="298" t="s">
        <v>957</v>
      </c>
      <c r="B1068" s="308">
        <v>1465</v>
      </c>
      <c r="C1068" s="304">
        <v>1104</v>
      </c>
      <c r="D1068" s="308">
        <f>SUM(D1069:D1084)</f>
        <v>6070</v>
      </c>
      <c r="E1068" s="278">
        <f t="shared" si="170"/>
        <v>549.81884057971</v>
      </c>
      <c r="F1068" s="276">
        <f t="shared" si="165"/>
        <v>4605</v>
      </c>
      <c r="G1068" s="279">
        <f t="shared" si="168"/>
        <v>314.334470989761</v>
      </c>
      <c r="H1068" s="304">
        <f>SUM(H1069:H1084)</f>
        <v>2711</v>
      </c>
      <c r="I1068" s="295">
        <f t="shared" si="166"/>
        <v>1607</v>
      </c>
      <c r="J1068" s="279">
        <f t="shared" si="169"/>
        <v>145.561594202899</v>
      </c>
    </row>
    <row r="1069" s="208" customFormat="1" hidden="1" spans="1:12">
      <c r="A1069" s="283" t="s">
        <v>731</v>
      </c>
      <c r="B1069" s="240">
        <v>519</v>
      </c>
      <c r="C1069" s="281">
        <v>538</v>
      </c>
      <c r="D1069" s="240">
        <v>464</v>
      </c>
      <c r="E1069" s="227">
        <f t="shared" si="170"/>
        <v>86.2453531598513</v>
      </c>
      <c r="F1069" s="228"/>
      <c r="G1069" s="229"/>
      <c r="H1069" s="281">
        <f t="shared" ref="H1069:H1084" si="171">L1069+M1069+N1069</f>
        <v>366</v>
      </c>
      <c r="I1069" s="240"/>
      <c r="J1069" s="229"/>
      <c r="L1069" s="208">
        <v>366</v>
      </c>
    </row>
    <row r="1070" s="208" customFormat="1" hidden="1" spans="1:12">
      <c r="A1070" s="283" t="s">
        <v>732</v>
      </c>
      <c r="B1070" s="240">
        <v>13</v>
      </c>
      <c r="C1070" s="281">
        <v>18</v>
      </c>
      <c r="D1070" s="240">
        <v>60</v>
      </c>
      <c r="E1070" s="227">
        <f t="shared" si="170"/>
        <v>333.333333333333</v>
      </c>
      <c r="F1070" s="240"/>
      <c r="G1070" s="229"/>
      <c r="H1070" s="281">
        <f t="shared" si="171"/>
        <v>230</v>
      </c>
      <c r="I1070" s="240"/>
      <c r="J1070" s="229"/>
      <c r="L1070" s="208">
        <v>230</v>
      </c>
    </row>
    <row r="1071" s="208" customFormat="1" hidden="1" spans="1:10">
      <c r="A1071" s="283" t="s">
        <v>733</v>
      </c>
      <c r="B1071" s="240"/>
      <c r="C1071" s="281">
        <v>0</v>
      </c>
      <c r="D1071" s="240">
        <v>0</v>
      </c>
      <c r="E1071" s="227"/>
      <c r="F1071" s="240"/>
      <c r="G1071" s="229"/>
      <c r="H1071" s="281">
        <f t="shared" si="171"/>
        <v>0</v>
      </c>
      <c r="I1071" s="240"/>
      <c r="J1071" s="229"/>
    </row>
    <row r="1072" s="208" customFormat="1" hidden="1" spans="1:14">
      <c r="A1072" s="283" t="s">
        <v>958</v>
      </c>
      <c r="B1072" s="240"/>
      <c r="C1072" s="281">
        <v>0</v>
      </c>
      <c r="D1072" s="240">
        <v>150</v>
      </c>
      <c r="E1072" s="227"/>
      <c r="F1072" s="240"/>
      <c r="G1072" s="229"/>
      <c r="H1072" s="281">
        <f t="shared" si="171"/>
        <v>110</v>
      </c>
      <c r="I1072" s="240"/>
      <c r="J1072" s="229"/>
      <c r="N1072" s="208">
        <v>110</v>
      </c>
    </row>
    <row r="1073" s="208" customFormat="1" hidden="1" spans="1:14">
      <c r="A1073" s="283" t="s">
        <v>959</v>
      </c>
      <c r="B1073" s="240">
        <v>176</v>
      </c>
      <c r="C1073" s="281">
        <v>215</v>
      </c>
      <c r="D1073" s="240">
        <v>1048</v>
      </c>
      <c r="E1073" s="227">
        <f>D1073/C1073*100</f>
        <v>487.441860465116</v>
      </c>
      <c r="F1073" s="228"/>
      <c r="G1073" s="229"/>
      <c r="H1073" s="281">
        <f t="shared" si="171"/>
        <v>1653</v>
      </c>
      <c r="I1073" s="240"/>
      <c r="J1073" s="229"/>
      <c r="L1073" s="208">
        <v>191</v>
      </c>
      <c r="M1073" s="208">
        <v>126</v>
      </c>
      <c r="N1073" s="208">
        <v>1336</v>
      </c>
    </row>
    <row r="1074" s="208" customFormat="1" hidden="1" spans="1:10">
      <c r="A1074" s="283" t="s">
        <v>960</v>
      </c>
      <c r="B1074" s="240"/>
      <c r="C1074" s="281">
        <v>0</v>
      </c>
      <c r="D1074" s="240"/>
      <c r="E1074" s="227"/>
      <c r="F1074" s="240"/>
      <c r="G1074" s="229"/>
      <c r="H1074" s="281">
        <f t="shared" si="171"/>
        <v>0</v>
      </c>
      <c r="I1074" s="240"/>
      <c r="J1074" s="229"/>
    </row>
    <row r="1075" s="208" customFormat="1" hidden="1" spans="1:10">
      <c r="A1075" s="283" t="s">
        <v>961</v>
      </c>
      <c r="B1075" s="240"/>
      <c r="C1075" s="281">
        <v>0</v>
      </c>
      <c r="D1075" s="240">
        <v>14</v>
      </c>
      <c r="E1075" s="227"/>
      <c r="F1075" s="240"/>
      <c r="G1075" s="229"/>
      <c r="H1075" s="281">
        <f t="shared" si="171"/>
        <v>0</v>
      </c>
      <c r="I1075" s="240"/>
      <c r="J1075" s="229"/>
    </row>
    <row r="1076" s="208" customFormat="1" hidden="1" spans="1:12">
      <c r="A1076" s="283" t="s">
        <v>962</v>
      </c>
      <c r="B1076" s="240">
        <v>203</v>
      </c>
      <c r="C1076" s="281">
        <v>193</v>
      </c>
      <c r="D1076" s="240">
        <v>162</v>
      </c>
      <c r="E1076" s="227"/>
      <c r="F1076" s="240"/>
      <c r="G1076" s="229"/>
      <c r="H1076" s="281">
        <f t="shared" si="171"/>
        <v>205</v>
      </c>
      <c r="I1076" s="240"/>
      <c r="J1076" s="229"/>
      <c r="L1076" s="208">
        <v>205</v>
      </c>
    </row>
    <row r="1077" s="208" customFormat="1" hidden="1" spans="1:12">
      <c r="A1077" s="283" t="s">
        <v>963</v>
      </c>
      <c r="B1077" s="240">
        <v>90</v>
      </c>
      <c r="C1077" s="281">
        <v>114</v>
      </c>
      <c r="D1077" s="240">
        <v>125</v>
      </c>
      <c r="E1077" s="227">
        <f>D1077/C1077*100</f>
        <v>109.649122807018</v>
      </c>
      <c r="F1077" s="240"/>
      <c r="G1077" s="229"/>
      <c r="H1077" s="281">
        <f t="shared" si="171"/>
        <v>120</v>
      </c>
      <c r="I1077" s="240"/>
      <c r="J1077" s="229"/>
      <c r="L1077" s="208">
        <v>120</v>
      </c>
    </row>
    <row r="1078" s="208" customFormat="1" hidden="1" spans="1:10">
      <c r="A1078" s="283" t="s">
        <v>964</v>
      </c>
      <c r="B1078" s="240"/>
      <c r="C1078" s="281">
        <v>0</v>
      </c>
      <c r="D1078" s="240">
        <v>0</v>
      </c>
      <c r="E1078" s="227"/>
      <c r="F1078" s="240"/>
      <c r="G1078" s="229"/>
      <c r="H1078" s="281">
        <f t="shared" si="171"/>
        <v>0</v>
      </c>
      <c r="I1078" s="240"/>
      <c r="J1078" s="229"/>
    </row>
    <row r="1079" s="208" customFormat="1" hidden="1" spans="1:10">
      <c r="A1079" s="283" t="s">
        <v>965</v>
      </c>
      <c r="B1079" s="240"/>
      <c r="C1079" s="281">
        <v>0</v>
      </c>
      <c r="D1079" s="240">
        <v>25</v>
      </c>
      <c r="E1079" s="227"/>
      <c r="F1079" s="240"/>
      <c r="G1079" s="229"/>
      <c r="H1079" s="281">
        <f t="shared" si="171"/>
        <v>0</v>
      </c>
      <c r="I1079" s="240"/>
      <c r="J1079" s="229"/>
    </row>
    <row r="1080" s="208" customFormat="1" hidden="1" spans="1:10">
      <c r="A1080" s="283" t="s">
        <v>966</v>
      </c>
      <c r="B1080" s="240"/>
      <c r="C1080" s="281">
        <v>0</v>
      </c>
      <c r="D1080" s="240"/>
      <c r="E1080" s="227"/>
      <c r="F1080" s="240"/>
      <c r="G1080" s="229"/>
      <c r="H1080" s="281">
        <f t="shared" si="171"/>
        <v>0</v>
      </c>
      <c r="I1080" s="240"/>
      <c r="J1080" s="229"/>
    </row>
    <row r="1081" s="208" customFormat="1" hidden="1" spans="1:10">
      <c r="A1081" s="283" t="s">
        <v>967</v>
      </c>
      <c r="B1081" s="240"/>
      <c r="C1081" s="281">
        <v>0</v>
      </c>
      <c r="D1081" s="240"/>
      <c r="E1081" s="227"/>
      <c r="F1081" s="240"/>
      <c r="G1081" s="229"/>
      <c r="H1081" s="281">
        <f t="shared" si="171"/>
        <v>0</v>
      </c>
      <c r="I1081" s="240"/>
      <c r="J1081" s="229"/>
    </row>
    <row r="1082" s="208" customFormat="1" hidden="1" spans="1:10">
      <c r="A1082" s="283" t="s">
        <v>968</v>
      </c>
      <c r="B1082" s="240"/>
      <c r="C1082" s="281">
        <v>0</v>
      </c>
      <c r="D1082" s="240"/>
      <c r="E1082" s="227"/>
      <c r="F1082" s="240"/>
      <c r="G1082" s="229"/>
      <c r="H1082" s="281">
        <f t="shared" si="171"/>
        <v>0</v>
      </c>
      <c r="I1082" s="240"/>
      <c r="J1082" s="229"/>
    </row>
    <row r="1083" s="208" customFormat="1" hidden="1" spans="1:12">
      <c r="A1083" s="283" t="s">
        <v>750</v>
      </c>
      <c r="B1083" s="240"/>
      <c r="C1083" s="281">
        <v>26</v>
      </c>
      <c r="D1083" s="240">
        <v>22</v>
      </c>
      <c r="E1083" s="227">
        <f>D1083/C1083*100</f>
        <v>84.6153846153846</v>
      </c>
      <c r="F1083" s="228"/>
      <c r="G1083" s="229"/>
      <c r="H1083" s="281">
        <f t="shared" si="171"/>
        <v>27</v>
      </c>
      <c r="I1083" s="240"/>
      <c r="J1083" s="229"/>
      <c r="L1083" s="208">
        <v>27</v>
      </c>
    </row>
    <row r="1084" s="208" customFormat="1" hidden="1" spans="1:10">
      <c r="A1084" s="283" t="s">
        <v>969</v>
      </c>
      <c r="B1084" s="240">
        <v>464</v>
      </c>
      <c r="C1084" s="281">
        <v>0</v>
      </c>
      <c r="D1084" s="240">
        <v>4000</v>
      </c>
      <c r="E1084" s="227"/>
      <c r="F1084" s="228"/>
      <c r="G1084" s="229"/>
      <c r="H1084" s="281">
        <f t="shared" si="171"/>
        <v>0</v>
      </c>
      <c r="I1084" s="240"/>
      <c r="J1084" s="229"/>
    </row>
    <row r="1085" customFormat="1" hidden="1" spans="1:10">
      <c r="A1085" s="298" t="s">
        <v>970</v>
      </c>
      <c r="B1085" s="308">
        <v>107</v>
      </c>
      <c r="C1085" s="304">
        <v>74</v>
      </c>
      <c r="D1085" s="308">
        <f>SUM(D1086:D1099)</f>
        <v>81</v>
      </c>
      <c r="E1085" s="278">
        <f>D1085/C1085*100</f>
        <v>109.459459459459</v>
      </c>
      <c r="F1085" s="276">
        <f>D1085-B1085</f>
        <v>-26</v>
      </c>
      <c r="G1085" s="279">
        <f>(D1085/B1085-1)*100</f>
        <v>-24.2990654205608</v>
      </c>
      <c r="H1085" s="304">
        <f>SUM(H1086:H1099)</f>
        <v>59</v>
      </c>
      <c r="I1085" s="295">
        <f>H1085-C1085</f>
        <v>-15</v>
      </c>
      <c r="J1085" s="279">
        <f>(H1085/C1085-1)*100</f>
        <v>-20.2702702702703</v>
      </c>
    </row>
    <row r="1086" s="208" customFormat="1" hidden="1" spans="1:10">
      <c r="A1086" s="283" t="s">
        <v>731</v>
      </c>
      <c r="B1086" s="240">
        <v>7</v>
      </c>
      <c r="C1086" s="307">
        <v>0</v>
      </c>
      <c r="D1086" s="240">
        <v>3</v>
      </c>
      <c r="E1086" s="227"/>
      <c r="F1086" s="228"/>
      <c r="G1086" s="229"/>
      <c r="H1086" s="281">
        <f t="shared" ref="H1086:H1099" si="172">L1086+M1086+N1086</f>
        <v>0</v>
      </c>
      <c r="I1086" s="240">
        <v>0</v>
      </c>
      <c r="J1086" s="229">
        <v>0</v>
      </c>
    </row>
    <row r="1087" s="208" customFormat="1" hidden="1" spans="1:12">
      <c r="A1087" s="283" t="s">
        <v>732</v>
      </c>
      <c r="B1087" s="240">
        <v>75</v>
      </c>
      <c r="C1087" s="307">
        <v>74</v>
      </c>
      <c r="D1087" s="240">
        <v>69</v>
      </c>
      <c r="E1087" s="227"/>
      <c r="F1087" s="228"/>
      <c r="G1087" s="229"/>
      <c r="H1087" s="281">
        <f t="shared" si="172"/>
        <v>59</v>
      </c>
      <c r="I1087" s="240">
        <v>0</v>
      </c>
      <c r="J1087" s="229">
        <v>0</v>
      </c>
      <c r="L1087" s="208">
        <v>59</v>
      </c>
    </row>
    <row r="1088" s="208" customFormat="1" hidden="1" spans="1:10">
      <c r="A1088" s="283" t="s">
        <v>733</v>
      </c>
      <c r="B1088" s="240"/>
      <c r="C1088" s="307">
        <v>0</v>
      </c>
      <c r="D1088" s="240">
        <v>0</v>
      </c>
      <c r="E1088" s="227"/>
      <c r="F1088" s="228"/>
      <c r="G1088" s="229"/>
      <c r="H1088" s="281">
        <f t="shared" si="172"/>
        <v>0</v>
      </c>
      <c r="I1088" s="240">
        <v>0</v>
      </c>
      <c r="J1088" s="229">
        <v>0</v>
      </c>
    </row>
    <row r="1089" s="208" customFormat="1" hidden="1" spans="1:10">
      <c r="A1089" s="283" t="s">
        <v>971</v>
      </c>
      <c r="B1089" s="240"/>
      <c r="C1089" s="307">
        <v>0</v>
      </c>
      <c r="D1089" s="240">
        <v>5</v>
      </c>
      <c r="E1089" s="227"/>
      <c r="F1089" s="228"/>
      <c r="G1089" s="229"/>
      <c r="H1089" s="281">
        <f t="shared" si="172"/>
        <v>0</v>
      </c>
      <c r="I1089" s="240">
        <v>0</v>
      </c>
      <c r="J1089" s="229">
        <v>0</v>
      </c>
    </row>
    <row r="1090" s="208" customFormat="1" hidden="1" spans="1:10">
      <c r="A1090" s="283" t="s">
        <v>972</v>
      </c>
      <c r="B1090" s="240"/>
      <c r="C1090" s="307">
        <v>0</v>
      </c>
      <c r="D1090" s="240"/>
      <c r="E1090" s="227"/>
      <c r="F1090" s="228"/>
      <c r="G1090" s="229"/>
      <c r="H1090" s="281">
        <f t="shared" si="172"/>
        <v>0</v>
      </c>
      <c r="I1090" s="240">
        <v>0</v>
      </c>
      <c r="J1090" s="229">
        <v>0</v>
      </c>
    </row>
    <row r="1091" s="208" customFormat="1" hidden="1" spans="1:10">
      <c r="A1091" s="283" t="s">
        <v>973</v>
      </c>
      <c r="B1091" s="240"/>
      <c r="C1091" s="307">
        <v>0</v>
      </c>
      <c r="D1091" s="240"/>
      <c r="E1091" s="227"/>
      <c r="F1091" s="228"/>
      <c r="G1091" s="229"/>
      <c r="H1091" s="281">
        <f t="shared" si="172"/>
        <v>0</v>
      </c>
      <c r="I1091" s="240"/>
      <c r="J1091" s="229"/>
    </row>
    <row r="1092" s="208" customFormat="1" hidden="1" spans="1:10">
      <c r="A1092" s="283" t="s">
        <v>974</v>
      </c>
      <c r="B1092" s="240"/>
      <c r="C1092" s="287">
        <v>0</v>
      </c>
      <c r="D1092" s="240"/>
      <c r="E1092" s="227"/>
      <c r="F1092" s="228"/>
      <c r="G1092" s="229"/>
      <c r="H1092" s="281">
        <f t="shared" si="172"/>
        <v>0</v>
      </c>
      <c r="I1092" s="240"/>
      <c r="J1092" s="229"/>
    </row>
    <row r="1093" s="208" customFormat="1" hidden="1" spans="1:10">
      <c r="A1093" s="283" t="s">
        <v>975</v>
      </c>
      <c r="B1093" s="240"/>
      <c r="C1093" s="287">
        <v>0</v>
      </c>
      <c r="D1093" s="240"/>
      <c r="E1093" s="227"/>
      <c r="F1093" s="228"/>
      <c r="G1093" s="229"/>
      <c r="H1093" s="281">
        <f t="shared" si="172"/>
        <v>0</v>
      </c>
      <c r="I1093" s="240"/>
      <c r="J1093" s="229"/>
    </row>
    <row r="1094" customFormat="1" hidden="1" spans="1:10">
      <c r="A1094" s="167" t="s">
        <v>976</v>
      </c>
      <c r="B1094" s="240"/>
      <c r="C1094" s="287">
        <v>0</v>
      </c>
      <c r="D1094" s="240"/>
      <c r="E1094" s="227"/>
      <c r="F1094" s="228"/>
      <c r="G1094" s="229"/>
      <c r="H1094" s="281">
        <f t="shared" si="172"/>
        <v>0</v>
      </c>
      <c r="I1094" s="240"/>
      <c r="J1094" s="229"/>
    </row>
    <row r="1095" customFormat="1" hidden="1" spans="1:10">
      <c r="A1095" s="167" t="s">
        <v>977</v>
      </c>
      <c r="B1095" s="240"/>
      <c r="C1095" s="287">
        <v>0</v>
      </c>
      <c r="D1095" s="240"/>
      <c r="E1095" s="227"/>
      <c r="F1095" s="228"/>
      <c r="G1095" s="229"/>
      <c r="H1095" s="281">
        <f t="shared" si="172"/>
        <v>0</v>
      </c>
      <c r="I1095" s="240"/>
      <c r="J1095" s="229"/>
    </row>
    <row r="1096" customFormat="1" hidden="1" spans="1:10">
      <c r="A1096" s="167" t="s">
        <v>978</v>
      </c>
      <c r="B1096" s="240"/>
      <c r="C1096" s="287">
        <v>0</v>
      </c>
      <c r="D1096" s="240"/>
      <c r="E1096" s="227"/>
      <c r="F1096" s="228"/>
      <c r="G1096" s="229"/>
      <c r="H1096" s="281">
        <f t="shared" si="172"/>
        <v>0</v>
      </c>
      <c r="I1096" s="240"/>
      <c r="J1096" s="229"/>
    </row>
    <row r="1097" customFormat="1" hidden="1" spans="1:10">
      <c r="A1097" s="167" t="s">
        <v>979</v>
      </c>
      <c r="B1097" s="240"/>
      <c r="C1097" s="287">
        <v>0</v>
      </c>
      <c r="D1097" s="240"/>
      <c r="E1097" s="227"/>
      <c r="F1097" s="228"/>
      <c r="G1097" s="229"/>
      <c r="H1097" s="281">
        <f t="shared" si="172"/>
        <v>0</v>
      </c>
      <c r="I1097" s="240">
        <v>0</v>
      </c>
      <c r="J1097" s="229">
        <v>0</v>
      </c>
    </row>
    <row r="1098" customFormat="1" hidden="1" spans="1:10">
      <c r="A1098" s="167" t="s">
        <v>980</v>
      </c>
      <c r="B1098" s="240"/>
      <c r="C1098" s="287">
        <v>0</v>
      </c>
      <c r="D1098" s="240"/>
      <c r="E1098" s="227"/>
      <c r="F1098" s="228"/>
      <c r="G1098" s="229"/>
      <c r="H1098" s="281">
        <f t="shared" si="172"/>
        <v>0</v>
      </c>
      <c r="I1098" s="240">
        <v>0</v>
      </c>
      <c r="J1098" s="229">
        <v>0</v>
      </c>
    </row>
    <row r="1099" customFormat="1" hidden="1" spans="1:10">
      <c r="A1099" s="167" t="s">
        <v>981</v>
      </c>
      <c r="B1099" s="240">
        <v>25</v>
      </c>
      <c r="C1099" s="287">
        <v>0</v>
      </c>
      <c r="D1099" s="240">
        <v>4</v>
      </c>
      <c r="E1099" s="227"/>
      <c r="F1099" s="228"/>
      <c r="G1099" s="229"/>
      <c r="H1099" s="281">
        <f t="shared" si="172"/>
        <v>0</v>
      </c>
      <c r="I1099" s="240">
        <v>0</v>
      </c>
      <c r="J1099" s="229">
        <v>0</v>
      </c>
    </row>
    <row r="1100" customFormat="1" hidden="1" spans="1:10">
      <c r="A1100" s="298" t="s">
        <v>982</v>
      </c>
      <c r="B1100" s="295"/>
      <c r="C1100" s="304"/>
      <c r="D1100" s="295"/>
      <c r="E1100" s="278"/>
      <c r="F1100" s="276">
        <f t="shared" ref="F1100:F1102" si="173">D1100-B1100</f>
        <v>0</v>
      </c>
      <c r="G1100" s="279"/>
      <c r="H1100" s="304"/>
      <c r="I1100" s="295">
        <f t="shared" ref="I1100:I1102" si="174">H1100-C1100</f>
        <v>0</v>
      </c>
      <c r="J1100" s="279"/>
    </row>
    <row r="1101" s="208" customFormat="1" spans="1:10">
      <c r="A1101" s="270" t="s">
        <v>983</v>
      </c>
      <c r="B1101" s="271">
        <v>10261</v>
      </c>
      <c r="C1101" s="272">
        <v>7739</v>
      </c>
      <c r="D1101" s="271">
        <f>D1102+D1113+D1117</f>
        <v>16069</v>
      </c>
      <c r="E1101" s="273">
        <f>D1101/C1101*100</f>
        <v>207.636645561442</v>
      </c>
      <c r="F1101" s="271">
        <f t="shared" si="173"/>
        <v>5808</v>
      </c>
      <c r="G1101" s="274">
        <f>(D1101/B1101-1)*100</f>
        <v>56.6026703050385</v>
      </c>
      <c r="H1101" s="272">
        <f>H1102+H1113+H1117</f>
        <v>12463</v>
      </c>
      <c r="I1101" s="294">
        <f t="shared" si="174"/>
        <v>4724</v>
      </c>
      <c r="J1101" s="274">
        <f>(H1101/C1101-1)*100</f>
        <v>61.0414782271611</v>
      </c>
    </row>
    <row r="1102" customFormat="1" hidden="1" spans="1:10">
      <c r="A1102" s="298" t="s">
        <v>984</v>
      </c>
      <c r="B1102" s="308">
        <v>2299</v>
      </c>
      <c r="C1102" s="304">
        <v>626</v>
      </c>
      <c r="D1102" s="308">
        <f>SUM(D1103:D1112)</f>
        <v>9456</v>
      </c>
      <c r="E1102" s="278">
        <f>D1102/C1102*100</f>
        <v>1510.54313099042</v>
      </c>
      <c r="F1102" s="276">
        <f t="shared" si="173"/>
        <v>7157</v>
      </c>
      <c r="G1102" s="279">
        <f>(D1102/B1102-1)*100</f>
        <v>311.309264897782</v>
      </c>
      <c r="H1102" s="304">
        <f>SUM(H1103:H1112)</f>
        <v>4075</v>
      </c>
      <c r="I1102" s="295">
        <f t="shared" si="174"/>
        <v>3449</v>
      </c>
      <c r="J1102" s="279">
        <f>(H1102/C1102-1)*100</f>
        <v>550.958466453674</v>
      </c>
    </row>
    <row r="1103" s="208" customFormat="1" hidden="1" spans="1:10">
      <c r="A1103" s="283" t="s">
        <v>985</v>
      </c>
      <c r="B1103" s="240"/>
      <c r="C1103" s="307">
        <v>0</v>
      </c>
      <c r="D1103" s="240"/>
      <c r="E1103" s="227"/>
      <c r="F1103" s="228"/>
      <c r="G1103" s="229"/>
      <c r="H1103" s="281">
        <f t="shared" ref="H1103:H1112" si="175">L1103+M1103+N1103</f>
        <v>0</v>
      </c>
      <c r="I1103" s="240"/>
      <c r="J1103" s="229">
        <v>0</v>
      </c>
    </row>
    <row r="1104" s="208" customFormat="1" hidden="1" spans="1:10">
      <c r="A1104" s="283" t="s">
        <v>986</v>
      </c>
      <c r="B1104" s="240"/>
      <c r="C1104" s="307">
        <v>0</v>
      </c>
      <c r="D1104" s="240"/>
      <c r="E1104" s="227"/>
      <c r="F1104" s="228"/>
      <c r="G1104" s="229"/>
      <c r="H1104" s="281">
        <f t="shared" si="175"/>
        <v>0</v>
      </c>
      <c r="I1104" s="240"/>
      <c r="J1104" s="229">
        <v>0</v>
      </c>
    </row>
    <row r="1105" s="208" customFormat="1" hidden="1" spans="1:13">
      <c r="A1105" s="283" t="s">
        <v>987</v>
      </c>
      <c r="B1105" s="240">
        <v>941</v>
      </c>
      <c r="C1105" s="307">
        <v>0</v>
      </c>
      <c r="D1105" s="240">
        <v>1556</v>
      </c>
      <c r="E1105" s="227"/>
      <c r="F1105" s="228"/>
      <c r="G1105" s="229"/>
      <c r="H1105" s="281">
        <f t="shared" si="175"/>
        <v>1959</v>
      </c>
      <c r="I1105" s="240"/>
      <c r="J1105" s="229">
        <v>0</v>
      </c>
      <c r="M1105" s="208">
        <v>1959</v>
      </c>
    </row>
    <row r="1106" s="208" customFormat="1" hidden="1" spans="1:10">
      <c r="A1106" s="283" t="s">
        <v>988</v>
      </c>
      <c r="B1106" s="240"/>
      <c r="C1106" s="307">
        <v>0</v>
      </c>
      <c r="D1106" s="240">
        <v>0</v>
      </c>
      <c r="E1106" s="227"/>
      <c r="F1106" s="228"/>
      <c r="G1106" s="229"/>
      <c r="H1106" s="281">
        <f t="shared" si="175"/>
        <v>0</v>
      </c>
      <c r="I1106" s="240"/>
      <c r="J1106" s="229">
        <v>0</v>
      </c>
    </row>
    <row r="1107" s="208" customFormat="1" hidden="1" spans="1:14">
      <c r="A1107" s="283" t="s">
        <v>989</v>
      </c>
      <c r="B1107" s="240">
        <v>82</v>
      </c>
      <c r="C1107" s="307">
        <v>25</v>
      </c>
      <c r="D1107" s="240">
        <v>493</v>
      </c>
      <c r="E1107" s="227"/>
      <c r="F1107" s="228"/>
      <c r="G1107" s="229"/>
      <c r="H1107" s="281">
        <f t="shared" si="175"/>
        <v>144</v>
      </c>
      <c r="I1107" s="240"/>
      <c r="J1107" s="229">
        <v>0</v>
      </c>
      <c r="M1107" s="208">
        <v>54</v>
      </c>
      <c r="N1107" s="208">
        <v>90</v>
      </c>
    </row>
    <row r="1108" s="208" customFormat="1" hidden="1" spans="1:10">
      <c r="A1108" s="283" t="s">
        <v>990</v>
      </c>
      <c r="B1108" s="240">
        <v>71</v>
      </c>
      <c r="C1108" s="307">
        <v>70</v>
      </c>
      <c r="D1108" s="240">
        <v>31</v>
      </c>
      <c r="E1108" s="227"/>
      <c r="F1108" s="228"/>
      <c r="G1108" s="229"/>
      <c r="H1108" s="281">
        <f t="shared" si="175"/>
        <v>0</v>
      </c>
      <c r="I1108" s="240"/>
      <c r="J1108" s="229"/>
    </row>
    <row r="1109" s="208" customFormat="1" hidden="1" spans="1:13">
      <c r="A1109" s="283" t="s">
        <v>991</v>
      </c>
      <c r="B1109" s="240">
        <v>17</v>
      </c>
      <c r="C1109" s="287">
        <v>38</v>
      </c>
      <c r="D1109" s="240">
        <v>15</v>
      </c>
      <c r="E1109" s="227"/>
      <c r="F1109" s="228"/>
      <c r="G1109" s="229"/>
      <c r="H1109" s="281">
        <f t="shared" si="175"/>
        <v>28</v>
      </c>
      <c r="I1109" s="240">
        <v>0</v>
      </c>
      <c r="J1109" s="229">
        <v>0</v>
      </c>
      <c r="M1109" s="208">
        <v>28</v>
      </c>
    </row>
    <row r="1110" s="208" customFormat="1" hidden="1" spans="1:14">
      <c r="A1110" s="283" t="s">
        <v>992</v>
      </c>
      <c r="B1110" s="240">
        <v>345</v>
      </c>
      <c r="C1110" s="287">
        <v>493</v>
      </c>
      <c r="D1110" s="240">
        <v>3796</v>
      </c>
      <c r="E1110" s="227"/>
      <c r="F1110" s="228"/>
      <c r="G1110" s="229"/>
      <c r="H1110" s="281">
        <f t="shared" si="175"/>
        <v>1458</v>
      </c>
      <c r="I1110" s="240"/>
      <c r="J1110" s="229"/>
      <c r="M1110" s="208">
        <v>1267</v>
      </c>
      <c r="N1110" s="208">
        <v>191</v>
      </c>
    </row>
    <row r="1111" s="208" customFormat="1" hidden="1" spans="1:14">
      <c r="A1111" s="283" t="s">
        <v>993</v>
      </c>
      <c r="B1111" s="240"/>
      <c r="C1111" s="287">
        <v>0</v>
      </c>
      <c r="D1111" s="240"/>
      <c r="E1111" s="227"/>
      <c r="F1111" s="228"/>
      <c r="G1111" s="229"/>
      <c r="H1111" s="281">
        <f t="shared" si="175"/>
        <v>241</v>
      </c>
      <c r="I1111" s="240"/>
      <c r="J1111" s="229"/>
      <c r="N1111" s="208">
        <v>241</v>
      </c>
    </row>
    <row r="1112" s="208" customFormat="1" hidden="1" spans="1:14">
      <c r="A1112" s="283" t="s">
        <v>994</v>
      </c>
      <c r="B1112" s="240">
        <v>843</v>
      </c>
      <c r="C1112" s="307">
        <v>0</v>
      </c>
      <c r="D1112" s="240">
        <v>3565</v>
      </c>
      <c r="E1112" s="227"/>
      <c r="F1112" s="228"/>
      <c r="G1112" s="229"/>
      <c r="H1112" s="281">
        <f t="shared" si="175"/>
        <v>245</v>
      </c>
      <c r="I1112" s="240">
        <v>0</v>
      </c>
      <c r="J1112" s="229">
        <v>0</v>
      </c>
      <c r="N1112" s="208">
        <v>245</v>
      </c>
    </row>
    <row r="1113" customFormat="1" hidden="1" spans="1:10">
      <c r="A1113" s="298" t="s">
        <v>995</v>
      </c>
      <c r="B1113" s="308">
        <v>7658</v>
      </c>
      <c r="C1113" s="304">
        <v>6863</v>
      </c>
      <c r="D1113" s="308">
        <f>SUM(D1114:D1116)</f>
        <v>6379</v>
      </c>
      <c r="E1113" s="278">
        <f>D1113/C1113*100</f>
        <v>92.9476905143523</v>
      </c>
      <c r="F1113" s="276">
        <f>D1113-B1113</f>
        <v>-1279</v>
      </c>
      <c r="G1113" s="279">
        <f>(D1113/B1113-1)*100</f>
        <v>-16.7014886393314</v>
      </c>
      <c r="H1113" s="304">
        <f>SUM(H1114:H1116)</f>
        <v>8139</v>
      </c>
      <c r="I1113" s="295">
        <f>H1113-C1113</f>
        <v>1276</v>
      </c>
      <c r="J1113" s="279">
        <f>(H1113/C1113-1)*100</f>
        <v>18.5924522803439</v>
      </c>
    </row>
    <row r="1114" s="208" customFormat="1" hidden="1" spans="1:12">
      <c r="A1114" s="283" t="s">
        <v>996</v>
      </c>
      <c r="B1114" s="240">
        <v>7658</v>
      </c>
      <c r="C1114" s="287">
        <v>6863</v>
      </c>
      <c r="D1114" s="240">
        <v>6379</v>
      </c>
      <c r="E1114" s="227"/>
      <c r="F1114" s="228"/>
      <c r="G1114" s="229"/>
      <c r="H1114" s="281">
        <f t="shared" ref="H1114:H1116" si="176">L1114+M1114+N1114</f>
        <v>8139</v>
      </c>
      <c r="I1114" s="240"/>
      <c r="J1114" s="229"/>
      <c r="L1114" s="208">
        <v>8139</v>
      </c>
    </row>
    <row r="1115" customFormat="1" hidden="1" spans="1:10">
      <c r="A1115" s="167" t="s">
        <v>997</v>
      </c>
      <c r="B1115" s="240"/>
      <c r="C1115" s="287">
        <v>0</v>
      </c>
      <c r="D1115" s="240"/>
      <c r="E1115" s="227"/>
      <c r="F1115" s="228"/>
      <c r="G1115" s="229"/>
      <c r="H1115" s="281">
        <f t="shared" si="176"/>
        <v>0</v>
      </c>
      <c r="I1115" s="240"/>
      <c r="J1115" s="229"/>
    </row>
    <row r="1116" customFormat="1" hidden="1" spans="1:10">
      <c r="A1116" s="167" t="s">
        <v>998</v>
      </c>
      <c r="B1116" s="240"/>
      <c r="C1116" s="287">
        <v>0</v>
      </c>
      <c r="D1116" s="240"/>
      <c r="E1116" s="227"/>
      <c r="F1116" s="228"/>
      <c r="G1116" s="229"/>
      <c r="H1116" s="281">
        <f t="shared" si="176"/>
        <v>0</v>
      </c>
      <c r="I1116" s="240"/>
      <c r="J1116" s="229"/>
    </row>
    <row r="1117" customFormat="1" hidden="1" spans="1:10">
      <c r="A1117" s="298" t="s">
        <v>999</v>
      </c>
      <c r="B1117" s="308">
        <v>304</v>
      </c>
      <c r="C1117" s="304">
        <v>250</v>
      </c>
      <c r="D1117" s="308">
        <f>SUM(D1118:D1120)</f>
        <v>234</v>
      </c>
      <c r="E1117" s="278">
        <f t="shared" ref="E1117:E1122" si="177">D1117/C1117*100</f>
        <v>93.6</v>
      </c>
      <c r="F1117" s="276">
        <f t="shared" ref="F1117:F1122" si="178">D1117-B1117</f>
        <v>-70</v>
      </c>
      <c r="G1117" s="279">
        <f t="shared" ref="G1117:G1122" si="179">(D1117/B1117-1)*100</f>
        <v>-23.0263157894737</v>
      </c>
      <c r="H1117" s="304">
        <f>SUM(H1118:H1120)</f>
        <v>249</v>
      </c>
      <c r="I1117" s="295">
        <f t="shared" ref="I1117:I1122" si="180">H1117-C1117</f>
        <v>-1</v>
      </c>
      <c r="J1117" s="279">
        <f t="shared" ref="J1117:J1122" si="181">(H1117/C1117-1)*100</f>
        <v>-0.4</v>
      </c>
    </row>
    <row r="1118" customFormat="1" hidden="1" spans="1:10">
      <c r="A1118" s="167" t="s">
        <v>1000</v>
      </c>
      <c r="B1118" s="240"/>
      <c r="C1118" s="287">
        <v>0</v>
      </c>
      <c r="D1118" s="240"/>
      <c r="E1118" s="227"/>
      <c r="F1118" s="228"/>
      <c r="G1118" s="229"/>
      <c r="H1118" s="281">
        <f t="shared" ref="H1118:H1120" si="182">L1118+M1118+N1118</f>
        <v>0</v>
      </c>
      <c r="I1118" s="240"/>
      <c r="J1118" s="229"/>
    </row>
    <row r="1119" customFormat="1" hidden="1" spans="1:10">
      <c r="A1119" s="167" t="s">
        <v>1001</v>
      </c>
      <c r="B1119" s="240"/>
      <c r="C1119" s="287">
        <v>0</v>
      </c>
      <c r="D1119" s="240"/>
      <c r="E1119" s="227"/>
      <c r="F1119" s="228"/>
      <c r="G1119" s="229"/>
      <c r="H1119" s="281">
        <f t="shared" si="182"/>
        <v>0</v>
      </c>
      <c r="I1119" s="240"/>
      <c r="J1119" s="229"/>
    </row>
    <row r="1120" customFormat="1" hidden="1" spans="1:12">
      <c r="A1120" s="167" t="s">
        <v>1002</v>
      </c>
      <c r="B1120" s="240">
        <v>304</v>
      </c>
      <c r="C1120" s="287">
        <v>250</v>
      </c>
      <c r="D1120" s="240">
        <v>234</v>
      </c>
      <c r="E1120" s="227"/>
      <c r="F1120" s="240"/>
      <c r="G1120" s="229"/>
      <c r="H1120" s="281">
        <f t="shared" si="182"/>
        <v>249</v>
      </c>
      <c r="I1120" s="240"/>
      <c r="J1120" s="229"/>
      <c r="L1120">
        <v>249</v>
      </c>
    </row>
    <row r="1121" s="208" customFormat="1" spans="1:10">
      <c r="A1121" s="270" t="s">
        <v>1003</v>
      </c>
      <c r="B1121" s="271">
        <v>0</v>
      </c>
      <c r="C1121" s="272">
        <v>1248</v>
      </c>
      <c r="D1121" s="271">
        <f>D1122+D1137+D1151+D1157+D1163</f>
        <v>37</v>
      </c>
      <c r="E1121" s="273">
        <f t="shared" si="177"/>
        <v>2.96474358974359</v>
      </c>
      <c r="F1121" s="271">
        <f t="shared" si="178"/>
        <v>37</v>
      </c>
      <c r="G1121" s="274" t="e">
        <f t="shared" si="179"/>
        <v>#DIV/0!</v>
      </c>
      <c r="H1121" s="272">
        <f>H1122+H1137+H1151+H1157+H1163</f>
        <v>332</v>
      </c>
      <c r="I1121" s="294">
        <f t="shared" si="180"/>
        <v>-916</v>
      </c>
      <c r="J1121" s="274">
        <f t="shared" si="181"/>
        <v>-73.3974358974359</v>
      </c>
    </row>
    <row r="1122" customFormat="1" hidden="1" spans="1:10">
      <c r="A1122" s="298" t="s">
        <v>1004</v>
      </c>
      <c r="B1122" s="308"/>
      <c r="C1122" s="304">
        <v>1248</v>
      </c>
      <c r="D1122" s="308"/>
      <c r="E1122" s="278">
        <f t="shared" si="177"/>
        <v>0</v>
      </c>
      <c r="F1122" s="276">
        <f t="shared" si="178"/>
        <v>0</v>
      </c>
      <c r="G1122" s="279" t="e">
        <f t="shared" si="179"/>
        <v>#DIV/0!</v>
      </c>
      <c r="H1122" s="304">
        <f>SUM(H1123:H1136)</f>
        <v>17</v>
      </c>
      <c r="I1122" s="295">
        <f t="shared" si="180"/>
        <v>-1231</v>
      </c>
      <c r="J1122" s="279">
        <f t="shared" si="181"/>
        <v>-98.6378205128205</v>
      </c>
    </row>
    <row r="1123" s="208" customFormat="1" hidden="1" spans="1:10">
      <c r="A1123" s="283" t="s">
        <v>731</v>
      </c>
      <c r="B1123" s="240"/>
      <c r="C1123" s="307">
        <v>0</v>
      </c>
      <c r="D1123" s="240"/>
      <c r="E1123" s="227"/>
      <c r="F1123" s="228"/>
      <c r="G1123" s="229"/>
      <c r="H1123" s="281">
        <f t="shared" ref="H1123:H1136" si="183">L1123+M1123+N1123</f>
        <v>0</v>
      </c>
      <c r="I1123" s="240"/>
      <c r="J1123" s="229"/>
    </row>
    <row r="1124" s="208" customFormat="1" hidden="1" spans="1:10">
      <c r="A1124" s="283" t="s">
        <v>732</v>
      </c>
      <c r="B1124" s="240"/>
      <c r="C1124" s="307">
        <v>0</v>
      </c>
      <c r="D1124" s="240"/>
      <c r="E1124" s="227"/>
      <c r="F1124" s="228"/>
      <c r="G1124" s="229"/>
      <c r="H1124" s="281">
        <f t="shared" si="183"/>
        <v>0</v>
      </c>
      <c r="I1124" s="240"/>
      <c r="J1124" s="229"/>
    </row>
    <row r="1125" s="208" customFormat="1" hidden="1" spans="1:10">
      <c r="A1125" s="283" t="s">
        <v>733</v>
      </c>
      <c r="B1125" s="240"/>
      <c r="C1125" s="307">
        <v>0</v>
      </c>
      <c r="D1125" s="240"/>
      <c r="E1125" s="227"/>
      <c r="F1125" s="228"/>
      <c r="G1125" s="229"/>
      <c r="H1125" s="281">
        <f t="shared" si="183"/>
        <v>0</v>
      </c>
      <c r="I1125" s="240"/>
      <c r="J1125" s="229"/>
    </row>
    <row r="1126" s="208" customFormat="1" hidden="1" spans="1:10">
      <c r="A1126" s="283" t="s">
        <v>1005</v>
      </c>
      <c r="B1126" s="240"/>
      <c r="C1126" s="287">
        <v>0</v>
      </c>
      <c r="D1126" s="240"/>
      <c r="E1126" s="227"/>
      <c r="F1126" s="228"/>
      <c r="G1126" s="229"/>
      <c r="H1126" s="281">
        <f t="shared" si="183"/>
        <v>0</v>
      </c>
      <c r="I1126" s="240"/>
      <c r="J1126" s="229"/>
    </row>
    <row r="1127" s="208" customFormat="1" hidden="1" spans="1:10">
      <c r="A1127" s="283" t="s">
        <v>1006</v>
      </c>
      <c r="B1127" s="240"/>
      <c r="C1127" s="287">
        <v>0</v>
      </c>
      <c r="D1127" s="240"/>
      <c r="E1127" s="227"/>
      <c r="F1127" s="228"/>
      <c r="G1127" s="229"/>
      <c r="H1127" s="281">
        <f t="shared" si="183"/>
        <v>0</v>
      </c>
      <c r="I1127" s="240"/>
      <c r="J1127" s="229"/>
    </row>
    <row r="1128" customFormat="1" hidden="1" spans="1:13">
      <c r="A1128" s="167" t="s">
        <v>1007</v>
      </c>
      <c r="B1128" s="240"/>
      <c r="C1128" s="287">
        <v>0</v>
      </c>
      <c r="D1128" s="240"/>
      <c r="E1128" s="227"/>
      <c r="F1128" s="228"/>
      <c r="G1128" s="229"/>
      <c r="H1128" s="281">
        <f t="shared" si="183"/>
        <v>17</v>
      </c>
      <c r="I1128" s="240"/>
      <c r="J1128" s="229"/>
      <c r="M1128">
        <v>17</v>
      </c>
    </row>
    <row r="1129" customFormat="1" hidden="1" spans="1:10">
      <c r="A1129" s="167" t="s">
        <v>1008</v>
      </c>
      <c r="B1129" s="240"/>
      <c r="C1129" s="287">
        <v>0</v>
      </c>
      <c r="D1129" s="240"/>
      <c r="E1129" s="227"/>
      <c r="F1129" s="228"/>
      <c r="G1129" s="229"/>
      <c r="H1129" s="281">
        <f t="shared" si="183"/>
        <v>0</v>
      </c>
      <c r="I1129" s="240"/>
      <c r="J1129" s="229"/>
    </row>
    <row r="1130" customFormat="1" hidden="1" spans="1:10">
      <c r="A1130" s="167" t="s">
        <v>1009</v>
      </c>
      <c r="B1130" s="240"/>
      <c r="C1130" s="287">
        <v>0</v>
      </c>
      <c r="D1130" s="240"/>
      <c r="E1130" s="227"/>
      <c r="F1130" s="228"/>
      <c r="G1130" s="229"/>
      <c r="H1130" s="281">
        <f t="shared" si="183"/>
        <v>0</v>
      </c>
      <c r="I1130" s="240"/>
      <c r="J1130" s="229"/>
    </row>
    <row r="1131" customFormat="1" hidden="1" spans="1:10">
      <c r="A1131" s="167" t="s">
        <v>1010</v>
      </c>
      <c r="B1131" s="240"/>
      <c r="C1131" s="287">
        <v>0</v>
      </c>
      <c r="D1131" s="240"/>
      <c r="E1131" s="227"/>
      <c r="F1131" s="228"/>
      <c r="G1131" s="229"/>
      <c r="H1131" s="281">
        <f t="shared" si="183"/>
        <v>0</v>
      </c>
      <c r="I1131" s="240"/>
      <c r="J1131" s="229"/>
    </row>
    <row r="1132" customFormat="1" hidden="1" spans="1:10">
      <c r="A1132" s="167" t="s">
        <v>1011</v>
      </c>
      <c r="B1132" s="240"/>
      <c r="C1132" s="287">
        <v>0</v>
      </c>
      <c r="D1132" s="240"/>
      <c r="E1132" s="227"/>
      <c r="F1132" s="228"/>
      <c r="G1132" s="229"/>
      <c r="H1132" s="281">
        <f t="shared" si="183"/>
        <v>0</v>
      </c>
      <c r="I1132" s="240"/>
      <c r="J1132" s="229"/>
    </row>
    <row r="1133" customFormat="1" hidden="1" spans="1:10">
      <c r="A1133" s="167" t="s">
        <v>1012</v>
      </c>
      <c r="B1133" s="240"/>
      <c r="C1133" s="287">
        <v>0</v>
      </c>
      <c r="D1133" s="240"/>
      <c r="E1133" s="227"/>
      <c r="F1133" s="228"/>
      <c r="G1133" s="229"/>
      <c r="H1133" s="281">
        <f t="shared" si="183"/>
        <v>0</v>
      </c>
      <c r="I1133" s="240"/>
      <c r="J1133" s="229"/>
    </row>
    <row r="1134" customFormat="1" hidden="1" spans="1:10">
      <c r="A1134" s="167" t="s">
        <v>1013</v>
      </c>
      <c r="B1134" s="240"/>
      <c r="C1134" s="287">
        <v>0</v>
      </c>
      <c r="D1134" s="240"/>
      <c r="E1134" s="227"/>
      <c r="F1134" s="228"/>
      <c r="G1134" s="229"/>
      <c r="H1134" s="281">
        <f t="shared" si="183"/>
        <v>0</v>
      </c>
      <c r="I1134" s="240"/>
      <c r="J1134" s="229"/>
    </row>
    <row r="1135" customFormat="1" hidden="1" spans="1:10">
      <c r="A1135" s="167" t="s">
        <v>750</v>
      </c>
      <c r="B1135" s="240"/>
      <c r="C1135" s="287">
        <v>0</v>
      </c>
      <c r="D1135" s="240"/>
      <c r="E1135" s="227"/>
      <c r="F1135" s="228"/>
      <c r="G1135" s="229"/>
      <c r="H1135" s="281">
        <f t="shared" si="183"/>
        <v>0</v>
      </c>
      <c r="I1135" s="240"/>
      <c r="J1135" s="229"/>
    </row>
    <row r="1136" customFormat="1" hidden="1" spans="1:10">
      <c r="A1136" s="167" t="s">
        <v>1014</v>
      </c>
      <c r="B1136" s="240"/>
      <c r="C1136" s="287">
        <v>1248</v>
      </c>
      <c r="D1136" s="240"/>
      <c r="E1136" s="227"/>
      <c r="F1136" s="228"/>
      <c r="G1136" s="229"/>
      <c r="H1136" s="281">
        <f t="shared" si="183"/>
        <v>0</v>
      </c>
      <c r="I1136" s="240"/>
      <c r="J1136" s="229"/>
    </row>
    <row r="1137" customFormat="1" hidden="1" spans="1:10">
      <c r="A1137" s="298" t="s">
        <v>1015</v>
      </c>
      <c r="B1137" s="308"/>
      <c r="C1137" s="304"/>
      <c r="D1137" s="308"/>
      <c r="E1137" s="278"/>
      <c r="F1137" s="276"/>
      <c r="G1137" s="279"/>
      <c r="H1137" s="304"/>
      <c r="I1137" s="295"/>
      <c r="J1137" s="279"/>
    </row>
    <row r="1138" customFormat="1" hidden="1" spans="1:10">
      <c r="A1138" s="167" t="s">
        <v>731</v>
      </c>
      <c r="B1138" s="240"/>
      <c r="C1138" s="281">
        <v>0</v>
      </c>
      <c r="D1138" s="240"/>
      <c r="E1138" s="227"/>
      <c r="F1138" s="240"/>
      <c r="G1138" s="229"/>
      <c r="H1138" s="281">
        <f t="shared" ref="H1138:H1150" si="184">L1138+M1138+N1138</f>
        <v>0</v>
      </c>
      <c r="I1138" s="240">
        <v>0</v>
      </c>
      <c r="J1138" s="229">
        <v>0</v>
      </c>
    </row>
    <row r="1139" customFormat="1" hidden="1" spans="1:10">
      <c r="A1139" s="167" t="s">
        <v>732</v>
      </c>
      <c r="B1139" s="240"/>
      <c r="C1139" s="281">
        <v>0</v>
      </c>
      <c r="D1139" s="240"/>
      <c r="E1139" s="227"/>
      <c r="F1139" s="240"/>
      <c r="G1139" s="229"/>
      <c r="H1139" s="281">
        <f t="shared" si="184"/>
        <v>0</v>
      </c>
      <c r="I1139" s="240">
        <v>0</v>
      </c>
      <c r="J1139" s="229">
        <v>0</v>
      </c>
    </row>
    <row r="1140" customFormat="1" hidden="1" spans="1:10">
      <c r="A1140" s="167" t="s">
        <v>733</v>
      </c>
      <c r="B1140" s="240"/>
      <c r="C1140" s="281">
        <v>0</v>
      </c>
      <c r="D1140" s="240"/>
      <c r="E1140" s="227"/>
      <c r="F1140" s="240"/>
      <c r="G1140" s="229"/>
      <c r="H1140" s="281">
        <f t="shared" si="184"/>
        <v>0</v>
      </c>
      <c r="I1140" s="240">
        <v>0</v>
      </c>
      <c r="J1140" s="229">
        <v>0</v>
      </c>
    </row>
    <row r="1141" customFormat="1" hidden="1" spans="1:10">
      <c r="A1141" s="167" t="s">
        <v>1016</v>
      </c>
      <c r="B1141" s="240"/>
      <c r="C1141" s="281">
        <v>0</v>
      </c>
      <c r="D1141" s="240"/>
      <c r="E1141" s="227"/>
      <c r="F1141" s="240"/>
      <c r="G1141" s="229"/>
      <c r="H1141" s="281">
        <f t="shared" si="184"/>
        <v>0</v>
      </c>
      <c r="I1141" s="240">
        <v>0</v>
      </c>
      <c r="J1141" s="229">
        <v>0</v>
      </c>
    </row>
    <row r="1142" customFormat="1" hidden="1" spans="1:10">
      <c r="A1142" s="167" t="s">
        <v>1017</v>
      </c>
      <c r="B1142" s="240"/>
      <c r="C1142" s="281">
        <v>0</v>
      </c>
      <c r="D1142" s="240"/>
      <c r="E1142" s="227"/>
      <c r="F1142" s="240"/>
      <c r="G1142" s="229"/>
      <c r="H1142" s="281">
        <f t="shared" si="184"/>
        <v>0</v>
      </c>
      <c r="I1142" s="240">
        <v>0</v>
      </c>
      <c r="J1142" s="229">
        <v>0</v>
      </c>
    </row>
    <row r="1143" customFormat="1" hidden="1" spans="1:10">
      <c r="A1143" s="167" t="s">
        <v>1018</v>
      </c>
      <c r="B1143" s="240"/>
      <c r="C1143" s="281">
        <v>0</v>
      </c>
      <c r="D1143" s="240"/>
      <c r="E1143" s="227"/>
      <c r="F1143" s="240"/>
      <c r="G1143" s="229"/>
      <c r="H1143" s="281">
        <f t="shared" si="184"/>
        <v>0</v>
      </c>
      <c r="I1143" s="240">
        <v>0</v>
      </c>
      <c r="J1143" s="229">
        <v>0</v>
      </c>
    </row>
    <row r="1144" customFormat="1" hidden="1" spans="1:10">
      <c r="A1144" s="167" t="s">
        <v>1019</v>
      </c>
      <c r="B1144" s="240"/>
      <c r="C1144" s="281">
        <v>0</v>
      </c>
      <c r="D1144" s="240"/>
      <c r="E1144" s="227"/>
      <c r="F1144" s="240"/>
      <c r="G1144" s="229"/>
      <c r="H1144" s="281">
        <f t="shared" si="184"/>
        <v>0</v>
      </c>
      <c r="I1144" s="240">
        <v>0</v>
      </c>
      <c r="J1144" s="229">
        <v>0</v>
      </c>
    </row>
    <row r="1145" customFormat="1" hidden="1" spans="1:10">
      <c r="A1145" s="167" t="s">
        <v>1020</v>
      </c>
      <c r="B1145" s="240"/>
      <c r="C1145" s="281">
        <v>0</v>
      </c>
      <c r="D1145" s="240"/>
      <c r="E1145" s="227"/>
      <c r="F1145" s="240"/>
      <c r="G1145" s="229"/>
      <c r="H1145" s="281">
        <f t="shared" si="184"/>
        <v>0</v>
      </c>
      <c r="I1145" s="240">
        <v>0</v>
      </c>
      <c r="J1145" s="229">
        <v>0</v>
      </c>
    </row>
    <row r="1146" customFormat="1" hidden="1" spans="1:10">
      <c r="A1146" s="167" t="s">
        <v>1021</v>
      </c>
      <c r="B1146" s="240"/>
      <c r="C1146" s="281">
        <v>0</v>
      </c>
      <c r="D1146" s="240"/>
      <c r="E1146" s="227"/>
      <c r="F1146" s="240"/>
      <c r="G1146" s="229"/>
      <c r="H1146" s="281">
        <f t="shared" si="184"/>
        <v>0</v>
      </c>
      <c r="I1146" s="240">
        <v>0</v>
      </c>
      <c r="J1146" s="229">
        <v>0</v>
      </c>
    </row>
    <row r="1147" customFormat="1" hidden="1" spans="1:10">
      <c r="A1147" s="167" t="s">
        <v>1022</v>
      </c>
      <c r="B1147" s="240"/>
      <c r="C1147" s="281">
        <v>0</v>
      </c>
      <c r="D1147" s="240"/>
      <c r="E1147" s="227"/>
      <c r="F1147" s="240"/>
      <c r="G1147" s="229"/>
      <c r="H1147" s="281">
        <f t="shared" si="184"/>
        <v>0</v>
      </c>
      <c r="I1147" s="240">
        <v>0</v>
      </c>
      <c r="J1147" s="229">
        <v>0</v>
      </c>
    </row>
    <row r="1148" customFormat="1" hidden="1" spans="1:10">
      <c r="A1148" s="167" t="s">
        <v>1023</v>
      </c>
      <c r="B1148" s="240"/>
      <c r="C1148" s="281">
        <v>0</v>
      </c>
      <c r="D1148" s="240"/>
      <c r="E1148" s="227"/>
      <c r="F1148" s="240"/>
      <c r="G1148" s="229"/>
      <c r="H1148" s="281">
        <f t="shared" si="184"/>
        <v>0</v>
      </c>
      <c r="I1148" s="240">
        <v>0</v>
      </c>
      <c r="J1148" s="229">
        <v>0</v>
      </c>
    </row>
    <row r="1149" customFormat="1" hidden="1" spans="1:10">
      <c r="A1149" s="167" t="s">
        <v>750</v>
      </c>
      <c r="B1149" s="240"/>
      <c r="C1149" s="281">
        <v>0</v>
      </c>
      <c r="D1149" s="240"/>
      <c r="E1149" s="227"/>
      <c r="F1149" s="240"/>
      <c r="G1149" s="229"/>
      <c r="H1149" s="281">
        <f t="shared" si="184"/>
        <v>0</v>
      </c>
      <c r="I1149" s="240">
        <v>0</v>
      </c>
      <c r="J1149" s="229">
        <v>0</v>
      </c>
    </row>
    <row r="1150" customFormat="1" hidden="1" spans="1:10">
      <c r="A1150" s="167" t="s">
        <v>1024</v>
      </c>
      <c r="B1150" s="240"/>
      <c r="C1150" s="281">
        <v>0</v>
      </c>
      <c r="D1150" s="240"/>
      <c r="E1150" s="227"/>
      <c r="F1150" s="240"/>
      <c r="G1150" s="229"/>
      <c r="H1150" s="281">
        <f t="shared" si="184"/>
        <v>0</v>
      </c>
      <c r="I1150" s="240">
        <v>0</v>
      </c>
      <c r="J1150" s="229">
        <v>0</v>
      </c>
    </row>
    <row r="1151" customFormat="1" hidden="1" spans="1:10">
      <c r="A1151" s="298" t="s">
        <v>1025</v>
      </c>
      <c r="B1151" s="308"/>
      <c r="C1151" s="304"/>
      <c r="D1151" s="308"/>
      <c r="E1151" s="278"/>
      <c r="F1151" s="276"/>
      <c r="G1151" s="279"/>
      <c r="H1151" s="304"/>
      <c r="I1151" s="295"/>
      <c r="J1151" s="279"/>
    </row>
    <row r="1152" customFormat="1" hidden="1" spans="1:10">
      <c r="A1152" s="167" t="s">
        <v>1026</v>
      </c>
      <c r="B1152" s="240"/>
      <c r="C1152" s="281">
        <v>0</v>
      </c>
      <c r="D1152" s="240"/>
      <c r="E1152" s="227"/>
      <c r="F1152" s="240"/>
      <c r="G1152" s="229"/>
      <c r="H1152" s="281">
        <f t="shared" ref="H1152:H1156" si="185">L1152+M1152+N1152</f>
        <v>0</v>
      </c>
      <c r="I1152" s="240">
        <v>0</v>
      </c>
      <c r="J1152" s="229">
        <v>0</v>
      </c>
    </row>
    <row r="1153" customFormat="1" hidden="1" spans="1:10">
      <c r="A1153" s="167" t="s">
        <v>1027</v>
      </c>
      <c r="B1153" s="240"/>
      <c r="C1153" s="281">
        <v>0</v>
      </c>
      <c r="D1153" s="240"/>
      <c r="E1153" s="227"/>
      <c r="F1153" s="240"/>
      <c r="G1153" s="229"/>
      <c r="H1153" s="281">
        <f t="shared" si="185"/>
        <v>0</v>
      </c>
      <c r="I1153" s="240">
        <v>0</v>
      </c>
      <c r="J1153" s="229">
        <v>0</v>
      </c>
    </row>
    <row r="1154" customFormat="1" hidden="1" spans="1:10">
      <c r="A1154" s="167" t="s">
        <v>1028</v>
      </c>
      <c r="B1154" s="240"/>
      <c r="C1154" s="281">
        <v>0</v>
      </c>
      <c r="D1154" s="240"/>
      <c r="E1154" s="227"/>
      <c r="F1154" s="240"/>
      <c r="G1154" s="229"/>
      <c r="H1154" s="281">
        <f t="shared" si="185"/>
        <v>0</v>
      </c>
      <c r="I1154" s="240">
        <v>0</v>
      </c>
      <c r="J1154" s="229"/>
    </row>
    <row r="1155" customFormat="1" hidden="1" spans="1:10">
      <c r="A1155" s="167" t="s">
        <v>1029</v>
      </c>
      <c r="B1155" s="240"/>
      <c r="C1155" s="281">
        <v>0</v>
      </c>
      <c r="D1155" s="240"/>
      <c r="E1155" s="227"/>
      <c r="F1155" s="240"/>
      <c r="G1155" s="229"/>
      <c r="H1155" s="281">
        <f t="shared" si="185"/>
        <v>0</v>
      </c>
      <c r="I1155" s="240">
        <v>0</v>
      </c>
      <c r="J1155" s="229"/>
    </row>
    <row r="1156" customFormat="1" hidden="1" spans="1:10">
      <c r="A1156" s="167" t="s">
        <v>1030</v>
      </c>
      <c r="B1156" s="240"/>
      <c r="C1156" s="281">
        <v>0</v>
      </c>
      <c r="D1156" s="240"/>
      <c r="E1156" s="227"/>
      <c r="F1156" s="240"/>
      <c r="G1156" s="229"/>
      <c r="H1156" s="281">
        <f t="shared" si="185"/>
        <v>0</v>
      </c>
      <c r="I1156" s="240">
        <v>0</v>
      </c>
      <c r="J1156" s="229"/>
    </row>
    <row r="1157" customFormat="1" hidden="1" spans="1:10">
      <c r="A1157" s="298" t="s">
        <v>1031</v>
      </c>
      <c r="B1157" s="308"/>
      <c r="C1157" s="304"/>
      <c r="D1157" s="308">
        <f>SUM(D1158:D1162)</f>
        <v>37</v>
      </c>
      <c r="E1157" s="278"/>
      <c r="F1157" s="276">
        <f>D1157-B1157</f>
        <v>37</v>
      </c>
      <c r="G1157" s="279" t="e">
        <f>(D1157/B1157-1)*100</f>
        <v>#DIV/0!</v>
      </c>
      <c r="H1157" s="304">
        <f>SUM(H1158:H1162)</f>
        <v>315</v>
      </c>
      <c r="I1157" s="295">
        <f>H1157-C1157</f>
        <v>315</v>
      </c>
      <c r="J1157" s="279"/>
    </row>
    <row r="1158" customFormat="1" hidden="1" spans="1:10">
      <c r="A1158" s="167" t="s">
        <v>1032</v>
      </c>
      <c r="B1158" s="240"/>
      <c r="C1158" s="281">
        <v>0</v>
      </c>
      <c r="D1158" s="240"/>
      <c r="E1158" s="227"/>
      <c r="F1158" s="240"/>
      <c r="G1158" s="229"/>
      <c r="H1158" s="281">
        <f t="shared" ref="H1158:H1162" si="186">L1158+M1158+N1158</f>
        <v>0</v>
      </c>
      <c r="I1158" s="240">
        <v>0</v>
      </c>
      <c r="J1158" s="229"/>
    </row>
    <row r="1159" customFormat="1" hidden="1" spans="1:10">
      <c r="A1159" s="167" t="s">
        <v>1033</v>
      </c>
      <c r="B1159" s="240"/>
      <c r="C1159" s="281">
        <v>0</v>
      </c>
      <c r="D1159" s="240"/>
      <c r="E1159" s="227"/>
      <c r="F1159" s="240"/>
      <c r="G1159" s="229"/>
      <c r="H1159" s="281">
        <f t="shared" si="186"/>
        <v>0</v>
      </c>
      <c r="I1159" s="240">
        <v>0</v>
      </c>
      <c r="J1159" s="229">
        <v>0</v>
      </c>
    </row>
    <row r="1160" customFormat="1" hidden="1" spans="1:14">
      <c r="A1160" s="167" t="s">
        <v>1034</v>
      </c>
      <c r="B1160" s="240"/>
      <c r="C1160" s="281">
        <v>0</v>
      </c>
      <c r="D1160" s="240">
        <v>37</v>
      </c>
      <c r="E1160" s="227"/>
      <c r="F1160" s="228"/>
      <c r="G1160" s="229"/>
      <c r="H1160" s="281">
        <f t="shared" si="186"/>
        <v>315</v>
      </c>
      <c r="I1160" s="240">
        <v>0</v>
      </c>
      <c r="J1160" s="229">
        <v>0</v>
      </c>
      <c r="N1160">
        <v>315</v>
      </c>
    </row>
    <row r="1161" customFormat="1" hidden="1" spans="1:10">
      <c r="A1161" s="167" t="s">
        <v>1035</v>
      </c>
      <c r="B1161" s="240"/>
      <c r="C1161" s="281">
        <v>0</v>
      </c>
      <c r="D1161" s="240"/>
      <c r="E1161" s="227"/>
      <c r="F1161" s="240"/>
      <c r="G1161" s="229"/>
      <c r="H1161" s="281">
        <f t="shared" si="186"/>
        <v>0</v>
      </c>
      <c r="I1161" s="240">
        <v>0</v>
      </c>
      <c r="J1161" s="229">
        <v>0</v>
      </c>
    </row>
    <row r="1162" customFormat="1" hidden="1" spans="1:10">
      <c r="A1162" s="167" t="s">
        <v>1036</v>
      </c>
      <c r="B1162" s="240"/>
      <c r="C1162" s="281">
        <v>0</v>
      </c>
      <c r="D1162" s="240"/>
      <c r="E1162" s="227"/>
      <c r="F1162" s="240"/>
      <c r="G1162" s="229"/>
      <c r="H1162" s="281">
        <f t="shared" si="186"/>
        <v>0</v>
      </c>
      <c r="I1162" s="240">
        <v>0</v>
      </c>
      <c r="J1162" s="229">
        <v>0</v>
      </c>
    </row>
    <row r="1163" customFormat="1" hidden="1" spans="1:10">
      <c r="A1163" s="298" t="s">
        <v>1037</v>
      </c>
      <c r="B1163" s="308"/>
      <c r="C1163" s="304"/>
      <c r="D1163" s="308"/>
      <c r="E1163" s="278"/>
      <c r="F1163" s="276"/>
      <c r="G1163" s="279"/>
      <c r="H1163" s="304"/>
      <c r="I1163" s="295">
        <f t="shared" ref="I1163:I1173" si="187">H1163-C1163</f>
        <v>0</v>
      </c>
      <c r="J1163" s="279"/>
    </row>
    <row r="1164" customFormat="1" hidden="1" spans="1:10">
      <c r="A1164" s="167" t="s">
        <v>1038</v>
      </c>
      <c r="B1164" s="240"/>
      <c r="C1164" s="287">
        <v>0</v>
      </c>
      <c r="D1164" s="240"/>
      <c r="E1164" s="227"/>
      <c r="F1164" s="228"/>
      <c r="G1164" s="229"/>
      <c r="H1164" s="281">
        <f t="shared" ref="H1164:H1175" si="188">L1164+M1164+N1164</f>
        <v>0</v>
      </c>
      <c r="I1164" s="240">
        <f t="shared" si="187"/>
        <v>0</v>
      </c>
      <c r="J1164" s="229"/>
    </row>
    <row r="1165" customFormat="1" hidden="1" spans="1:10">
      <c r="A1165" s="167" t="s">
        <v>1039</v>
      </c>
      <c r="B1165" s="240"/>
      <c r="C1165" s="287">
        <v>0</v>
      </c>
      <c r="D1165" s="240"/>
      <c r="E1165" s="227"/>
      <c r="F1165" s="228"/>
      <c r="G1165" s="229"/>
      <c r="H1165" s="281">
        <f t="shared" si="188"/>
        <v>0</v>
      </c>
      <c r="I1165" s="240">
        <f t="shared" si="187"/>
        <v>0</v>
      </c>
      <c r="J1165" s="229"/>
    </row>
    <row r="1166" customFormat="1" hidden="1" spans="1:10">
      <c r="A1166" s="167" t="s">
        <v>1040</v>
      </c>
      <c r="B1166" s="240"/>
      <c r="C1166" s="287">
        <v>0</v>
      </c>
      <c r="D1166" s="240"/>
      <c r="E1166" s="227"/>
      <c r="F1166" s="228"/>
      <c r="G1166" s="229"/>
      <c r="H1166" s="281">
        <f t="shared" si="188"/>
        <v>0</v>
      </c>
      <c r="I1166" s="240">
        <f t="shared" si="187"/>
        <v>0</v>
      </c>
      <c r="J1166" s="229"/>
    </row>
    <row r="1167" customFormat="1" hidden="1" spans="1:10">
      <c r="A1167" s="167" t="s">
        <v>1041</v>
      </c>
      <c r="B1167" s="240"/>
      <c r="C1167" s="287">
        <v>0</v>
      </c>
      <c r="D1167" s="240"/>
      <c r="E1167" s="227"/>
      <c r="F1167" s="228"/>
      <c r="G1167" s="229"/>
      <c r="H1167" s="281">
        <f t="shared" si="188"/>
        <v>0</v>
      </c>
      <c r="I1167" s="240">
        <f t="shared" si="187"/>
        <v>0</v>
      </c>
      <c r="J1167" s="229"/>
    </row>
    <row r="1168" customFormat="1" hidden="1" spans="1:10">
      <c r="A1168" s="167" t="s">
        <v>1042</v>
      </c>
      <c r="B1168" s="240"/>
      <c r="C1168" s="287">
        <v>0</v>
      </c>
      <c r="D1168" s="240"/>
      <c r="E1168" s="227"/>
      <c r="F1168" s="228"/>
      <c r="G1168" s="229"/>
      <c r="H1168" s="281">
        <f t="shared" si="188"/>
        <v>0</v>
      </c>
      <c r="I1168" s="240">
        <f t="shared" si="187"/>
        <v>0</v>
      </c>
      <c r="J1168" s="229"/>
    </row>
    <row r="1169" customFormat="1" hidden="1" spans="1:10">
      <c r="A1169" s="167" t="s">
        <v>1043</v>
      </c>
      <c r="B1169" s="240"/>
      <c r="C1169" s="287">
        <v>0</v>
      </c>
      <c r="D1169" s="240"/>
      <c r="E1169" s="227"/>
      <c r="F1169" s="228"/>
      <c r="G1169" s="229"/>
      <c r="H1169" s="281">
        <f t="shared" si="188"/>
        <v>0</v>
      </c>
      <c r="I1169" s="240">
        <f t="shared" si="187"/>
        <v>0</v>
      </c>
      <c r="J1169" s="229"/>
    </row>
    <row r="1170" customFormat="1" hidden="1" spans="1:10">
      <c r="A1170" s="167" t="s">
        <v>1044</v>
      </c>
      <c r="B1170" s="240"/>
      <c r="C1170" s="287">
        <v>0</v>
      </c>
      <c r="D1170" s="240"/>
      <c r="E1170" s="227"/>
      <c r="F1170" s="228"/>
      <c r="G1170" s="229"/>
      <c r="H1170" s="281">
        <f t="shared" si="188"/>
        <v>0</v>
      </c>
      <c r="I1170" s="240">
        <f t="shared" si="187"/>
        <v>0</v>
      </c>
      <c r="J1170" s="229"/>
    </row>
    <row r="1171" customFormat="1" hidden="1" spans="1:10">
      <c r="A1171" s="167" t="s">
        <v>1045</v>
      </c>
      <c r="B1171" s="240"/>
      <c r="C1171" s="287">
        <v>0</v>
      </c>
      <c r="D1171" s="240"/>
      <c r="E1171" s="227"/>
      <c r="F1171" s="228"/>
      <c r="G1171" s="229"/>
      <c r="H1171" s="281">
        <f t="shared" si="188"/>
        <v>0</v>
      </c>
      <c r="I1171" s="240">
        <f t="shared" si="187"/>
        <v>0</v>
      </c>
      <c r="J1171" s="229"/>
    </row>
    <row r="1172" customFormat="1" hidden="1" spans="1:10">
      <c r="A1172" s="167" t="s">
        <v>1046</v>
      </c>
      <c r="B1172" s="240"/>
      <c r="C1172" s="287">
        <v>0</v>
      </c>
      <c r="D1172" s="240"/>
      <c r="E1172" s="227"/>
      <c r="F1172" s="228"/>
      <c r="G1172" s="229"/>
      <c r="H1172" s="281">
        <f t="shared" si="188"/>
        <v>0</v>
      </c>
      <c r="I1172" s="240">
        <f t="shared" si="187"/>
        <v>0</v>
      </c>
      <c r="J1172" s="229"/>
    </row>
    <row r="1173" customFormat="1" hidden="1" spans="1:10">
      <c r="A1173" s="167" t="s">
        <v>1047</v>
      </c>
      <c r="B1173" s="240"/>
      <c r="C1173" s="287">
        <v>0</v>
      </c>
      <c r="D1173" s="240"/>
      <c r="E1173" s="227"/>
      <c r="F1173" s="228"/>
      <c r="G1173" s="229"/>
      <c r="H1173" s="281">
        <f t="shared" si="188"/>
        <v>0</v>
      </c>
      <c r="I1173" s="240">
        <f t="shared" si="187"/>
        <v>0</v>
      </c>
      <c r="J1173" s="229"/>
    </row>
    <row r="1174" customFormat="1" hidden="1" spans="1:10">
      <c r="A1174" s="167" t="s">
        <v>1048</v>
      </c>
      <c r="B1174" s="240"/>
      <c r="C1174" s="287">
        <v>0</v>
      </c>
      <c r="D1174" s="240"/>
      <c r="E1174" s="227"/>
      <c r="F1174" s="228"/>
      <c r="G1174" s="229"/>
      <c r="H1174" s="281">
        <f t="shared" si="188"/>
        <v>0</v>
      </c>
      <c r="I1174" s="240"/>
      <c r="J1174" s="229"/>
    </row>
    <row r="1175" customFormat="1" hidden="1" spans="1:10">
      <c r="A1175" s="167" t="s">
        <v>1049</v>
      </c>
      <c r="B1175" s="240"/>
      <c r="C1175" s="287">
        <v>0</v>
      </c>
      <c r="D1175" s="240"/>
      <c r="E1175" s="227"/>
      <c r="F1175" s="228"/>
      <c r="G1175" s="229"/>
      <c r="H1175" s="281">
        <f t="shared" si="188"/>
        <v>0</v>
      </c>
      <c r="I1175" s="240">
        <f t="shared" ref="I1175:I1177" si="189">H1175-C1175</f>
        <v>0</v>
      </c>
      <c r="J1175" s="229"/>
    </row>
    <row r="1176" s="208" customFormat="1" spans="1:10">
      <c r="A1176" s="270" t="s">
        <v>1050</v>
      </c>
      <c r="B1176" s="294">
        <v>1857</v>
      </c>
      <c r="C1176" s="311">
        <v>3290</v>
      </c>
      <c r="D1176" s="294">
        <f>D1177+D1189+D1195+D1201+D1209+D1222+D1226+D1232</f>
        <v>2094</v>
      </c>
      <c r="E1176" s="294"/>
      <c r="F1176" s="294">
        <f>D1176-B1176</f>
        <v>237</v>
      </c>
      <c r="G1176" s="294">
        <f>(D1176/B1176-1)*100</f>
        <v>12.7625201938611</v>
      </c>
      <c r="H1176" s="311">
        <f>H1177+H1189+H1195+H1201+H1209+H1222+H1226+H1232</f>
        <v>2597</v>
      </c>
      <c r="I1176" s="294">
        <f t="shared" si="189"/>
        <v>-693</v>
      </c>
      <c r="J1176" s="274">
        <f>(H1176/C1176-1)*100</f>
        <v>-21.063829787234</v>
      </c>
    </row>
    <row r="1177" customFormat="1" hidden="1" spans="1:10">
      <c r="A1177" s="298" t="s">
        <v>1051</v>
      </c>
      <c r="B1177" s="308">
        <v>672</v>
      </c>
      <c r="C1177" s="304">
        <v>420</v>
      </c>
      <c r="D1177" s="308">
        <f>SUM(D1178:D1188)</f>
        <v>762</v>
      </c>
      <c r="E1177" s="278">
        <f>D1177/C1177*100</f>
        <v>181.428571428571</v>
      </c>
      <c r="F1177" s="276">
        <f>D1177-B1177</f>
        <v>90</v>
      </c>
      <c r="G1177" s="279">
        <f>(D1177/B1177-1)*100</f>
        <v>13.3928571428571</v>
      </c>
      <c r="H1177" s="304">
        <f>SUM(H1178:H1188)</f>
        <v>1241</v>
      </c>
      <c r="I1177" s="295">
        <f t="shared" si="189"/>
        <v>821</v>
      </c>
      <c r="J1177" s="279">
        <f>(H1177/C1177-1)*100</f>
        <v>195.47619047619</v>
      </c>
    </row>
    <row r="1178" customFormat="1" hidden="1" spans="1:12">
      <c r="A1178" s="167" t="s">
        <v>731</v>
      </c>
      <c r="B1178" s="240">
        <v>348</v>
      </c>
      <c r="C1178" s="287">
        <v>408</v>
      </c>
      <c r="D1178" s="240">
        <v>412</v>
      </c>
      <c r="E1178" s="227"/>
      <c r="F1178" s="228"/>
      <c r="G1178" s="229"/>
      <c r="H1178" s="281">
        <f t="shared" ref="H1178:H1188" si="190">L1178+M1178+N1178</f>
        <v>407</v>
      </c>
      <c r="I1178" s="240"/>
      <c r="J1178" s="229"/>
      <c r="L1178">
        <v>407</v>
      </c>
    </row>
    <row r="1179" customFormat="1" hidden="1" spans="1:12">
      <c r="A1179" s="167" t="s">
        <v>732</v>
      </c>
      <c r="B1179" s="240">
        <v>286</v>
      </c>
      <c r="C1179" s="287">
        <v>10</v>
      </c>
      <c r="D1179" s="240">
        <v>18</v>
      </c>
      <c r="E1179" s="227"/>
      <c r="F1179" s="228"/>
      <c r="G1179" s="229"/>
      <c r="H1179" s="281">
        <f t="shared" si="190"/>
        <v>11</v>
      </c>
      <c r="I1179" s="240"/>
      <c r="J1179" s="229"/>
      <c r="L1179">
        <v>11</v>
      </c>
    </row>
    <row r="1180" customFormat="1" hidden="1" spans="1:10">
      <c r="A1180" s="167" t="s">
        <v>733</v>
      </c>
      <c r="B1180" s="240"/>
      <c r="C1180" s="287">
        <v>0</v>
      </c>
      <c r="D1180" s="240"/>
      <c r="E1180" s="227"/>
      <c r="F1180" s="228"/>
      <c r="G1180" s="229"/>
      <c r="H1180" s="281">
        <f t="shared" si="190"/>
        <v>0</v>
      </c>
      <c r="I1180" s="240"/>
      <c r="J1180" s="229"/>
    </row>
    <row r="1181" customFormat="1" hidden="1" spans="1:12">
      <c r="A1181" s="167" t="s">
        <v>1052</v>
      </c>
      <c r="B1181" s="240">
        <v>34</v>
      </c>
      <c r="C1181" s="287">
        <v>0</v>
      </c>
      <c r="D1181" s="240"/>
      <c r="E1181" s="227"/>
      <c r="F1181" s="228"/>
      <c r="G1181" s="229"/>
      <c r="H1181" s="281">
        <f t="shared" si="190"/>
        <v>1</v>
      </c>
      <c r="I1181" s="240"/>
      <c r="J1181" s="229"/>
      <c r="L1181">
        <v>1</v>
      </c>
    </row>
    <row r="1182" customFormat="1" hidden="1" spans="1:10">
      <c r="A1182" s="167" t="s">
        <v>1053</v>
      </c>
      <c r="B1182" s="240"/>
      <c r="C1182" s="287">
        <v>0</v>
      </c>
      <c r="D1182" s="240"/>
      <c r="E1182" s="227"/>
      <c r="F1182" s="228"/>
      <c r="G1182" s="229"/>
      <c r="H1182" s="281">
        <f t="shared" si="190"/>
        <v>0</v>
      </c>
      <c r="I1182" s="240"/>
      <c r="J1182" s="229"/>
    </row>
    <row r="1183" customFormat="1" hidden="1" spans="1:12">
      <c r="A1183" s="167" t="s">
        <v>1054</v>
      </c>
      <c r="B1183" s="240"/>
      <c r="C1183" s="287">
        <v>0</v>
      </c>
      <c r="D1183" s="240"/>
      <c r="E1183" s="227"/>
      <c r="F1183" s="228"/>
      <c r="G1183" s="229"/>
      <c r="H1183" s="281">
        <f t="shared" si="190"/>
        <v>1</v>
      </c>
      <c r="I1183" s="240"/>
      <c r="J1183" s="229"/>
      <c r="L1183">
        <v>1</v>
      </c>
    </row>
    <row r="1184" customFormat="1" hidden="1" spans="1:10">
      <c r="A1184" s="167" t="s">
        <v>1055</v>
      </c>
      <c r="B1184" s="240"/>
      <c r="C1184" s="287">
        <v>0</v>
      </c>
      <c r="D1184" s="240"/>
      <c r="E1184" s="227"/>
      <c r="F1184" s="228"/>
      <c r="G1184" s="229"/>
      <c r="H1184" s="281">
        <f t="shared" si="190"/>
        <v>0</v>
      </c>
      <c r="I1184" s="240"/>
      <c r="J1184" s="229"/>
    </row>
    <row r="1185" customFormat="1" hidden="1" spans="1:12">
      <c r="A1185" s="167" t="s">
        <v>1056</v>
      </c>
      <c r="B1185" s="240"/>
      <c r="C1185" s="287">
        <v>0</v>
      </c>
      <c r="D1185" s="240"/>
      <c r="E1185" s="227"/>
      <c r="F1185" s="228"/>
      <c r="G1185" s="229"/>
      <c r="H1185" s="281">
        <f t="shared" si="190"/>
        <v>85</v>
      </c>
      <c r="I1185" s="240"/>
      <c r="J1185" s="229"/>
      <c r="L1185">
        <v>85</v>
      </c>
    </row>
    <row r="1186" customFormat="1" hidden="1" spans="1:10">
      <c r="A1186" s="167" t="s">
        <v>1057</v>
      </c>
      <c r="B1186" s="240">
        <v>4</v>
      </c>
      <c r="C1186" s="287">
        <v>0</v>
      </c>
      <c r="D1186" s="240"/>
      <c r="E1186" s="227"/>
      <c r="F1186" s="228"/>
      <c r="G1186" s="229"/>
      <c r="H1186" s="281">
        <f t="shared" si="190"/>
        <v>0</v>
      </c>
      <c r="I1186" s="240"/>
      <c r="J1186" s="229"/>
    </row>
    <row r="1187" customFormat="1" hidden="1" spans="1:12">
      <c r="A1187" s="167" t="s">
        <v>750</v>
      </c>
      <c r="B1187" s="240"/>
      <c r="C1187" s="287">
        <v>0</v>
      </c>
      <c r="D1187" s="240">
        <v>330</v>
      </c>
      <c r="E1187" s="227"/>
      <c r="F1187" s="228"/>
      <c r="G1187" s="229"/>
      <c r="H1187" s="281">
        <f t="shared" si="190"/>
        <v>420</v>
      </c>
      <c r="I1187" s="240"/>
      <c r="J1187" s="229"/>
      <c r="L1187">
        <v>420</v>
      </c>
    </row>
    <row r="1188" customFormat="1" hidden="1" spans="1:14">
      <c r="A1188" s="167" t="s">
        <v>1058</v>
      </c>
      <c r="B1188" s="240"/>
      <c r="C1188" s="287">
        <v>2</v>
      </c>
      <c r="D1188" s="240">
        <v>2</v>
      </c>
      <c r="E1188" s="227"/>
      <c r="F1188" s="228"/>
      <c r="G1188" s="229"/>
      <c r="H1188" s="281">
        <f t="shared" si="190"/>
        <v>316</v>
      </c>
      <c r="I1188" s="240"/>
      <c r="J1188" s="229"/>
      <c r="L1188">
        <f>1+100</f>
        <v>101</v>
      </c>
      <c r="M1188">
        <v>200</v>
      </c>
      <c r="N1188">
        <v>15</v>
      </c>
    </row>
    <row r="1189" customFormat="1" hidden="1" spans="1:10">
      <c r="A1189" s="298" t="s">
        <v>1059</v>
      </c>
      <c r="B1189" s="308">
        <v>802</v>
      </c>
      <c r="C1189" s="304">
        <v>954</v>
      </c>
      <c r="D1189" s="308">
        <f>SUM(D1190:D1194)</f>
        <v>784</v>
      </c>
      <c r="E1189" s="278">
        <f>D1189/C1189*100</f>
        <v>82.1802935010482</v>
      </c>
      <c r="F1189" s="276">
        <f>D1189-B1189</f>
        <v>-18</v>
      </c>
      <c r="G1189" s="279">
        <f>(D1189/B1189-1)*100</f>
        <v>-2.24438902743143</v>
      </c>
      <c r="H1189" s="304">
        <f>SUM(H1190:H1194)</f>
        <v>1252</v>
      </c>
      <c r="I1189" s="295">
        <f>H1189-C1189</f>
        <v>298</v>
      </c>
      <c r="J1189" s="279">
        <f>(H1189/C1189-1)*100</f>
        <v>31.2368972746331</v>
      </c>
    </row>
    <row r="1190" customFormat="1" hidden="1" spans="1:10">
      <c r="A1190" s="167" t="s">
        <v>731</v>
      </c>
      <c r="B1190" s="240">
        <v>14</v>
      </c>
      <c r="C1190" s="287">
        <v>0</v>
      </c>
      <c r="D1190" s="240"/>
      <c r="E1190" s="227"/>
      <c r="F1190" s="228"/>
      <c r="G1190" s="229"/>
      <c r="H1190" s="281">
        <f t="shared" ref="H1190:H1194" si="191">L1190+M1190+N1190</f>
        <v>0</v>
      </c>
      <c r="I1190" s="240"/>
      <c r="J1190" s="229"/>
    </row>
    <row r="1191" customFormat="1" hidden="1" spans="1:10">
      <c r="A1191" s="167" t="s">
        <v>732</v>
      </c>
      <c r="B1191" s="240">
        <v>71</v>
      </c>
      <c r="C1191" s="287">
        <v>62</v>
      </c>
      <c r="D1191" s="240">
        <v>68</v>
      </c>
      <c r="E1191" s="227"/>
      <c r="F1191" s="228"/>
      <c r="G1191" s="229"/>
      <c r="H1191" s="281">
        <f t="shared" si="191"/>
        <v>0</v>
      </c>
      <c r="I1191" s="240"/>
      <c r="J1191" s="229"/>
    </row>
    <row r="1192" customFormat="1" hidden="1" spans="1:10">
      <c r="A1192" s="167" t="s">
        <v>733</v>
      </c>
      <c r="B1192" s="240"/>
      <c r="C1192" s="287">
        <v>0</v>
      </c>
      <c r="D1192" s="240"/>
      <c r="E1192" s="227"/>
      <c r="F1192" s="228"/>
      <c r="G1192" s="229"/>
      <c r="H1192" s="281">
        <f t="shared" si="191"/>
        <v>0</v>
      </c>
      <c r="I1192" s="240"/>
      <c r="J1192" s="229"/>
    </row>
    <row r="1193" customFormat="1" hidden="1" spans="1:13">
      <c r="A1193" s="167" t="s">
        <v>1060</v>
      </c>
      <c r="B1193" s="240">
        <v>717</v>
      </c>
      <c r="C1193" s="287">
        <v>892</v>
      </c>
      <c r="D1193" s="240">
        <v>716</v>
      </c>
      <c r="E1193" s="227"/>
      <c r="F1193" s="228"/>
      <c r="G1193" s="229"/>
      <c r="H1193" s="281">
        <f t="shared" si="191"/>
        <v>1252</v>
      </c>
      <c r="I1193" s="240"/>
      <c r="J1193" s="229"/>
      <c r="L1193">
        <v>952</v>
      </c>
      <c r="M1193">
        <v>300</v>
      </c>
    </row>
    <row r="1194" customFormat="1" hidden="1" spans="1:10">
      <c r="A1194" s="167" t="s">
        <v>1061</v>
      </c>
      <c r="B1194" s="240"/>
      <c r="C1194" s="287">
        <v>0</v>
      </c>
      <c r="D1194" s="240"/>
      <c r="E1194" s="227"/>
      <c r="F1194" s="228"/>
      <c r="G1194" s="229"/>
      <c r="H1194" s="281">
        <f t="shared" si="191"/>
        <v>0</v>
      </c>
      <c r="I1194" s="240"/>
      <c r="J1194" s="229"/>
    </row>
    <row r="1195" customFormat="1" hidden="1" spans="1:10">
      <c r="A1195" s="298" t="s">
        <v>1062</v>
      </c>
      <c r="B1195" s="308">
        <v>8</v>
      </c>
      <c r="C1195" s="304"/>
      <c r="D1195" s="308">
        <f>SUM(D1196:D1200)</f>
        <v>0</v>
      </c>
      <c r="E1195" s="278"/>
      <c r="F1195" s="276"/>
      <c r="G1195" s="279"/>
      <c r="H1195" s="304"/>
      <c r="I1195" s="295">
        <f>H1195-C1195</f>
        <v>0</v>
      </c>
      <c r="J1195" s="279"/>
    </row>
    <row r="1196" customFormat="1" hidden="1" spans="1:10">
      <c r="A1196" s="167" t="s">
        <v>731</v>
      </c>
      <c r="B1196" s="240"/>
      <c r="C1196" s="287">
        <v>0</v>
      </c>
      <c r="D1196" s="240"/>
      <c r="E1196" s="227"/>
      <c r="F1196" s="228"/>
      <c r="G1196" s="229"/>
      <c r="H1196" s="281">
        <f t="shared" ref="H1196:H1200" si="192">L1196+M1196+N1196</f>
        <v>0</v>
      </c>
      <c r="I1196" s="240"/>
      <c r="J1196" s="229"/>
    </row>
    <row r="1197" customFormat="1" hidden="1" spans="1:10">
      <c r="A1197" s="167" t="s">
        <v>732</v>
      </c>
      <c r="B1197" s="240">
        <v>8</v>
      </c>
      <c r="C1197" s="287">
        <v>0</v>
      </c>
      <c r="D1197" s="240"/>
      <c r="E1197" s="227"/>
      <c r="F1197" s="228"/>
      <c r="G1197" s="229"/>
      <c r="H1197" s="281">
        <f t="shared" si="192"/>
        <v>0</v>
      </c>
      <c r="I1197" s="240"/>
      <c r="J1197" s="229"/>
    </row>
    <row r="1198" customFormat="1" hidden="1" spans="1:10">
      <c r="A1198" s="167" t="s">
        <v>733</v>
      </c>
      <c r="B1198" s="240"/>
      <c r="C1198" s="287">
        <v>0</v>
      </c>
      <c r="D1198" s="240"/>
      <c r="E1198" s="227"/>
      <c r="F1198" s="228"/>
      <c r="G1198" s="229"/>
      <c r="H1198" s="281">
        <f t="shared" si="192"/>
        <v>0</v>
      </c>
      <c r="I1198" s="240"/>
      <c r="J1198" s="229"/>
    </row>
    <row r="1199" customFormat="1" hidden="1" spans="1:10">
      <c r="A1199" s="167" t="s">
        <v>1063</v>
      </c>
      <c r="B1199" s="240"/>
      <c r="C1199" s="287">
        <v>0</v>
      </c>
      <c r="D1199" s="240"/>
      <c r="E1199" s="227"/>
      <c r="F1199" s="228"/>
      <c r="G1199" s="229"/>
      <c r="H1199" s="281">
        <f t="shared" si="192"/>
        <v>0</v>
      </c>
      <c r="I1199" s="240"/>
      <c r="J1199" s="229"/>
    </row>
    <row r="1200" customFormat="1" hidden="1" spans="1:10">
      <c r="A1200" s="167" t="s">
        <v>1064</v>
      </c>
      <c r="B1200" s="240"/>
      <c r="C1200" s="287">
        <v>0</v>
      </c>
      <c r="D1200" s="240"/>
      <c r="E1200" s="227"/>
      <c r="F1200" s="228"/>
      <c r="G1200" s="229"/>
      <c r="H1200" s="281">
        <f t="shared" si="192"/>
        <v>0</v>
      </c>
      <c r="I1200" s="240"/>
      <c r="J1200" s="229"/>
    </row>
    <row r="1201" customFormat="1" hidden="1" spans="1:10">
      <c r="A1201" s="298" t="s">
        <v>1065</v>
      </c>
      <c r="B1201" s="308"/>
      <c r="C1201" s="304"/>
      <c r="D1201" s="308"/>
      <c r="E1201" s="278"/>
      <c r="F1201" s="276"/>
      <c r="G1201" s="279"/>
      <c r="H1201" s="304"/>
      <c r="I1201" s="295">
        <f>H1201-C1201</f>
        <v>0</v>
      </c>
      <c r="J1201" s="279"/>
    </row>
    <row r="1202" customFormat="1" hidden="1" spans="1:10">
      <c r="A1202" s="167" t="s">
        <v>731</v>
      </c>
      <c r="B1202" s="240"/>
      <c r="C1202" s="287">
        <v>0</v>
      </c>
      <c r="D1202" s="240"/>
      <c r="E1202" s="227"/>
      <c r="F1202" s="228"/>
      <c r="G1202" s="229"/>
      <c r="H1202" s="281">
        <f t="shared" ref="H1202:H1208" si="193">L1202+M1202+N1202</f>
        <v>0</v>
      </c>
      <c r="I1202" s="240"/>
      <c r="J1202" s="229"/>
    </row>
    <row r="1203" customFormat="1" hidden="1" spans="1:10">
      <c r="A1203" s="167" t="s">
        <v>732</v>
      </c>
      <c r="B1203" s="240"/>
      <c r="C1203" s="287">
        <v>0</v>
      </c>
      <c r="D1203" s="240"/>
      <c r="E1203" s="227"/>
      <c r="F1203" s="228"/>
      <c r="G1203" s="229"/>
      <c r="H1203" s="281">
        <f t="shared" si="193"/>
        <v>0</v>
      </c>
      <c r="I1203" s="240"/>
      <c r="J1203" s="229"/>
    </row>
    <row r="1204" customFormat="1" hidden="1" spans="1:10">
      <c r="A1204" s="167" t="s">
        <v>733</v>
      </c>
      <c r="B1204" s="240"/>
      <c r="C1204" s="287">
        <v>0</v>
      </c>
      <c r="D1204" s="240"/>
      <c r="E1204" s="227"/>
      <c r="F1204" s="228"/>
      <c r="G1204" s="229"/>
      <c r="H1204" s="281">
        <f t="shared" si="193"/>
        <v>0</v>
      </c>
      <c r="I1204" s="240"/>
      <c r="J1204" s="229"/>
    </row>
    <row r="1205" customFormat="1" hidden="1" spans="1:10">
      <c r="A1205" s="167" t="s">
        <v>1066</v>
      </c>
      <c r="B1205" s="240"/>
      <c r="C1205" s="287">
        <v>0</v>
      </c>
      <c r="D1205" s="240"/>
      <c r="E1205" s="227"/>
      <c r="F1205" s="228"/>
      <c r="G1205" s="229"/>
      <c r="H1205" s="281">
        <f t="shared" si="193"/>
        <v>0</v>
      </c>
      <c r="I1205" s="240"/>
      <c r="J1205" s="229"/>
    </row>
    <row r="1206" customFormat="1" hidden="1" spans="1:10">
      <c r="A1206" s="167" t="s">
        <v>1067</v>
      </c>
      <c r="B1206" s="240"/>
      <c r="C1206" s="287">
        <v>0</v>
      </c>
      <c r="D1206" s="240"/>
      <c r="E1206" s="227"/>
      <c r="F1206" s="228"/>
      <c r="G1206" s="229"/>
      <c r="H1206" s="281">
        <f t="shared" si="193"/>
        <v>0</v>
      </c>
      <c r="I1206" s="240"/>
      <c r="J1206" s="229"/>
    </row>
    <row r="1207" customFormat="1" hidden="1" spans="1:10">
      <c r="A1207" s="167" t="s">
        <v>750</v>
      </c>
      <c r="B1207" s="240"/>
      <c r="C1207" s="287">
        <v>0</v>
      </c>
      <c r="D1207" s="240"/>
      <c r="E1207" s="227"/>
      <c r="F1207" s="228"/>
      <c r="G1207" s="229"/>
      <c r="H1207" s="281">
        <f t="shared" si="193"/>
        <v>0</v>
      </c>
      <c r="I1207" s="240"/>
      <c r="J1207" s="229"/>
    </row>
    <row r="1208" customFormat="1" hidden="1" spans="1:10">
      <c r="A1208" s="167" t="s">
        <v>1068</v>
      </c>
      <c r="B1208" s="240"/>
      <c r="C1208" s="287">
        <v>0</v>
      </c>
      <c r="D1208" s="240"/>
      <c r="E1208" s="227"/>
      <c r="F1208" s="228"/>
      <c r="G1208" s="229"/>
      <c r="H1208" s="281">
        <f t="shared" si="193"/>
        <v>0</v>
      </c>
      <c r="I1208" s="240"/>
      <c r="J1208" s="229"/>
    </row>
    <row r="1209" customFormat="1" hidden="1" spans="1:10">
      <c r="A1209" s="298" t="s">
        <v>1069</v>
      </c>
      <c r="B1209" s="308">
        <v>18</v>
      </c>
      <c r="C1209" s="304">
        <v>1</v>
      </c>
      <c r="D1209" s="308">
        <f>SUM(D1210:D1221)</f>
        <v>1</v>
      </c>
      <c r="E1209" s="278">
        <f>D1209/C1209*100</f>
        <v>100</v>
      </c>
      <c r="F1209" s="276">
        <f>D1209-B1209</f>
        <v>-17</v>
      </c>
      <c r="G1209" s="279">
        <f>(D1209/B1209-1)*100</f>
        <v>-94.4444444444444</v>
      </c>
      <c r="H1209" s="304">
        <f>SUM(H1210:H1221)</f>
        <v>1</v>
      </c>
      <c r="I1209" s="295">
        <f>H1209-C1209</f>
        <v>0</v>
      </c>
      <c r="J1209" s="279">
        <f>(H1209/C1209-1)*100</f>
        <v>0</v>
      </c>
    </row>
    <row r="1210" customFormat="1" hidden="1" spans="1:10">
      <c r="A1210" s="167" t="s">
        <v>731</v>
      </c>
      <c r="B1210" s="240"/>
      <c r="C1210" s="287">
        <v>0</v>
      </c>
      <c r="D1210" s="240"/>
      <c r="E1210" s="227"/>
      <c r="F1210" s="228"/>
      <c r="G1210" s="229"/>
      <c r="H1210" s="281">
        <f t="shared" ref="H1210:H1221" si="194">L1210+M1210+N1210</f>
        <v>0</v>
      </c>
      <c r="I1210" s="240"/>
      <c r="J1210" s="229"/>
    </row>
    <row r="1211" customFormat="1" hidden="1" spans="1:10">
      <c r="A1211" s="167" t="s">
        <v>732</v>
      </c>
      <c r="B1211" s="240"/>
      <c r="C1211" s="287">
        <v>0</v>
      </c>
      <c r="D1211" s="240"/>
      <c r="E1211" s="227"/>
      <c r="F1211" s="228"/>
      <c r="G1211" s="229"/>
      <c r="H1211" s="281">
        <f t="shared" si="194"/>
        <v>0</v>
      </c>
      <c r="I1211" s="240"/>
      <c r="J1211" s="229"/>
    </row>
    <row r="1212" customFormat="1" hidden="1" spans="1:10">
      <c r="A1212" s="167" t="s">
        <v>733</v>
      </c>
      <c r="B1212" s="240"/>
      <c r="C1212" s="287">
        <v>0</v>
      </c>
      <c r="D1212" s="240"/>
      <c r="E1212" s="227"/>
      <c r="F1212" s="228"/>
      <c r="G1212" s="229"/>
      <c r="H1212" s="281">
        <f t="shared" si="194"/>
        <v>0</v>
      </c>
      <c r="I1212" s="240"/>
      <c r="J1212" s="229"/>
    </row>
    <row r="1213" customFormat="1" hidden="1" spans="1:12">
      <c r="A1213" s="167" t="s">
        <v>1070</v>
      </c>
      <c r="B1213" s="240"/>
      <c r="C1213" s="287">
        <v>1</v>
      </c>
      <c r="D1213" s="240">
        <v>1</v>
      </c>
      <c r="E1213" s="227"/>
      <c r="F1213" s="228"/>
      <c r="G1213" s="229"/>
      <c r="H1213" s="281">
        <f t="shared" si="194"/>
        <v>1</v>
      </c>
      <c r="I1213" s="240"/>
      <c r="J1213" s="229"/>
      <c r="L1213">
        <v>1</v>
      </c>
    </row>
    <row r="1214" customFormat="1" hidden="1" spans="1:10">
      <c r="A1214" s="167" t="s">
        <v>1071</v>
      </c>
      <c r="B1214" s="240"/>
      <c r="C1214" s="287">
        <v>0</v>
      </c>
      <c r="D1214" s="240"/>
      <c r="E1214" s="227"/>
      <c r="F1214" s="228"/>
      <c r="G1214" s="229"/>
      <c r="H1214" s="281">
        <f t="shared" si="194"/>
        <v>0</v>
      </c>
      <c r="I1214" s="240"/>
      <c r="J1214" s="229"/>
    </row>
    <row r="1215" customFormat="1" hidden="1" spans="1:10">
      <c r="A1215" s="167" t="s">
        <v>1072</v>
      </c>
      <c r="B1215" s="240"/>
      <c r="C1215" s="287">
        <v>0</v>
      </c>
      <c r="D1215" s="240"/>
      <c r="E1215" s="227"/>
      <c r="F1215" s="228"/>
      <c r="G1215" s="229"/>
      <c r="H1215" s="281">
        <f t="shared" si="194"/>
        <v>0</v>
      </c>
      <c r="I1215" s="240"/>
      <c r="J1215" s="229"/>
    </row>
    <row r="1216" customFormat="1" hidden="1" spans="1:10">
      <c r="A1216" s="167" t="s">
        <v>1073</v>
      </c>
      <c r="B1216" s="240">
        <v>18</v>
      </c>
      <c r="C1216" s="287">
        <v>0</v>
      </c>
      <c r="D1216" s="240"/>
      <c r="E1216" s="227"/>
      <c r="F1216" s="228"/>
      <c r="G1216" s="229"/>
      <c r="H1216" s="281">
        <f t="shared" si="194"/>
        <v>0</v>
      </c>
      <c r="I1216" s="240"/>
      <c r="J1216" s="229"/>
    </row>
    <row r="1217" customFormat="1" hidden="1" spans="1:10">
      <c r="A1217" s="167" t="s">
        <v>1074</v>
      </c>
      <c r="B1217" s="240"/>
      <c r="C1217" s="287">
        <v>0</v>
      </c>
      <c r="D1217" s="240"/>
      <c r="E1217" s="227"/>
      <c r="F1217" s="228"/>
      <c r="G1217" s="229"/>
      <c r="H1217" s="281">
        <f t="shared" si="194"/>
        <v>0</v>
      </c>
      <c r="I1217" s="240"/>
      <c r="J1217" s="229"/>
    </row>
    <row r="1218" customFormat="1" hidden="1" spans="1:10">
      <c r="A1218" s="167" t="s">
        <v>1075</v>
      </c>
      <c r="B1218" s="240"/>
      <c r="C1218" s="287">
        <v>0</v>
      </c>
      <c r="D1218" s="240"/>
      <c r="E1218" s="227"/>
      <c r="F1218" s="228"/>
      <c r="G1218" s="229"/>
      <c r="H1218" s="281">
        <f t="shared" si="194"/>
        <v>0</v>
      </c>
      <c r="I1218" s="240"/>
      <c r="J1218" s="229"/>
    </row>
    <row r="1219" customFormat="1" hidden="1" spans="1:10">
      <c r="A1219" s="167" t="s">
        <v>1076</v>
      </c>
      <c r="B1219" s="240"/>
      <c r="C1219" s="287">
        <v>0</v>
      </c>
      <c r="D1219" s="240"/>
      <c r="E1219" s="227"/>
      <c r="F1219" s="228"/>
      <c r="G1219" s="229"/>
      <c r="H1219" s="281">
        <f t="shared" si="194"/>
        <v>0</v>
      </c>
      <c r="I1219" s="240"/>
      <c r="J1219" s="229"/>
    </row>
    <row r="1220" customFormat="1" hidden="1" spans="1:10">
      <c r="A1220" s="167" t="s">
        <v>1077</v>
      </c>
      <c r="B1220" s="240"/>
      <c r="C1220" s="287">
        <v>0</v>
      </c>
      <c r="D1220" s="240"/>
      <c r="E1220" s="227"/>
      <c r="F1220" s="228"/>
      <c r="G1220" s="229"/>
      <c r="H1220" s="281">
        <f t="shared" si="194"/>
        <v>0</v>
      </c>
      <c r="I1220" s="240"/>
      <c r="J1220" s="229"/>
    </row>
    <row r="1221" customFormat="1" hidden="1" spans="1:10">
      <c r="A1221" s="167" t="s">
        <v>1078</v>
      </c>
      <c r="B1221" s="240"/>
      <c r="C1221" s="287">
        <v>0</v>
      </c>
      <c r="D1221" s="240"/>
      <c r="E1221" s="227"/>
      <c r="F1221" s="228"/>
      <c r="G1221" s="229"/>
      <c r="H1221" s="281">
        <f t="shared" si="194"/>
        <v>0</v>
      </c>
      <c r="I1221" s="240"/>
      <c r="J1221" s="229"/>
    </row>
    <row r="1222" customFormat="1" hidden="1" spans="1:10">
      <c r="A1222" s="298" t="s">
        <v>1079</v>
      </c>
      <c r="B1222" s="308">
        <v>17</v>
      </c>
      <c r="C1222" s="304">
        <v>1915</v>
      </c>
      <c r="D1222" s="308">
        <f>SUM(D1223:D1225)</f>
        <v>31</v>
      </c>
      <c r="E1222" s="278"/>
      <c r="F1222" s="276">
        <f>D1222-B1222</f>
        <v>14</v>
      </c>
      <c r="G1222" s="279"/>
      <c r="H1222" s="304">
        <f>SUM(H1223:H1225)</f>
        <v>103</v>
      </c>
      <c r="I1222" s="295">
        <f>H1222-C1222</f>
        <v>-1812</v>
      </c>
      <c r="J1222" s="279"/>
    </row>
    <row r="1223" customFormat="1" hidden="1" spans="1:13">
      <c r="A1223" s="167" t="s">
        <v>1080</v>
      </c>
      <c r="B1223" s="240">
        <v>5</v>
      </c>
      <c r="C1223" s="287">
        <v>1915</v>
      </c>
      <c r="D1223" s="240">
        <v>31</v>
      </c>
      <c r="E1223" s="227"/>
      <c r="F1223" s="228"/>
      <c r="G1223" s="229"/>
      <c r="H1223" s="281">
        <f t="shared" ref="H1223:H1225" si="195">L1223+M1223+N1223</f>
        <v>103</v>
      </c>
      <c r="I1223" s="240"/>
      <c r="J1223" s="229"/>
      <c r="M1223">
        <v>103</v>
      </c>
    </row>
    <row r="1224" customFormat="1" hidden="1" spans="1:10">
      <c r="A1224" s="167" t="s">
        <v>1081</v>
      </c>
      <c r="B1224" s="240"/>
      <c r="C1224" s="287">
        <v>0</v>
      </c>
      <c r="D1224" s="240"/>
      <c r="E1224" s="227"/>
      <c r="F1224" s="228"/>
      <c r="G1224" s="229"/>
      <c r="H1224" s="281">
        <f t="shared" si="195"/>
        <v>0</v>
      </c>
      <c r="I1224" s="240"/>
      <c r="J1224" s="229"/>
    </row>
    <row r="1225" customFormat="1" hidden="1" spans="1:10">
      <c r="A1225" s="167" t="s">
        <v>1082</v>
      </c>
      <c r="B1225" s="240">
        <v>12</v>
      </c>
      <c r="C1225" s="287">
        <v>0</v>
      </c>
      <c r="D1225" s="240"/>
      <c r="E1225" s="227"/>
      <c r="F1225" s="228"/>
      <c r="G1225" s="229"/>
      <c r="H1225" s="281">
        <f t="shared" si="195"/>
        <v>0</v>
      </c>
      <c r="I1225" s="240"/>
      <c r="J1225" s="229"/>
    </row>
    <row r="1226" customFormat="1" hidden="1" spans="1:10">
      <c r="A1226" s="298" t="s">
        <v>1083</v>
      </c>
      <c r="B1226" s="308">
        <v>340</v>
      </c>
      <c r="C1226" s="304"/>
      <c r="D1226" s="308">
        <f>SUM(D1227:D1231)</f>
        <v>516</v>
      </c>
      <c r="E1226" s="278"/>
      <c r="F1226" s="276">
        <f>D1226-B1226</f>
        <v>176</v>
      </c>
      <c r="G1226" s="279">
        <f>(D1226/B1226-1)*100</f>
        <v>51.7647058823529</v>
      </c>
      <c r="H1226" s="304"/>
      <c r="I1226" s="295">
        <f>H1226-C1226</f>
        <v>0</v>
      </c>
      <c r="J1226" s="279"/>
    </row>
    <row r="1227" customFormat="1" hidden="1" spans="1:10">
      <c r="A1227" s="167" t="s">
        <v>1084</v>
      </c>
      <c r="B1227" s="240"/>
      <c r="C1227" s="287">
        <v>0</v>
      </c>
      <c r="D1227" s="240"/>
      <c r="E1227" s="227"/>
      <c r="F1227" s="228"/>
      <c r="G1227" s="229"/>
      <c r="H1227" s="281">
        <f t="shared" ref="H1227:H1231" si="196">L1227+M1227+N1227</f>
        <v>0</v>
      </c>
      <c r="I1227" s="240"/>
      <c r="J1227" s="229"/>
    </row>
    <row r="1228" customFormat="1" hidden="1" spans="1:10">
      <c r="A1228" s="167" t="s">
        <v>1085</v>
      </c>
      <c r="B1228" s="240"/>
      <c r="C1228" s="287">
        <v>0</v>
      </c>
      <c r="D1228" s="240"/>
      <c r="E1228" s="227"/>
      <c r="F1228" s="228"/>
      <c r="G1228" s="229"/>
      <c r="H1228" s="281">
        <f t="shared" si="196"/>
        <v>0</v>
      </c>
      <c r="I1228" s="240"/>
      <c r="J1228" s="229"/>
    </row>
    <row r="1229" customFormat="1" hidden="1" spans="1:10">
      <c r="A1229" s="167" t="s">
        <v>1086</v>
      </c>
      <c r="B1229" s="240">
        <v>48</v>
      </c>
      <c r="C1229" s="287">
        <v>0</v>
      </c>
      <c r="D1229" s="240">
        <v>202</v>
      </c>
      <c r="E1229" s="227"/>
      <c r="F1229" s="228"/>
      <c r="G1229" s="229"/>
      <c r="H1229" s="281">
        <f t="shared" si="196"/>
        <v>0</v>
      </c>
      <c r="I1229" s="240"/>
      <c r="J1229" s="229"/>
    </row>
    <row r="1230" customFormat="1" hidden="1" spans="1:10">
      <c r="A1230" s="167" t="s">
        <v>1087</v>
      </c>
      <c r="B1230" s="240">
        <v>144</v>
      </c>
      <c r="C1230" s="287">
        <v>0</v>
      </c>
      <c r="D1230" s="240">
        <v>304</v>
      </c>
      <c r="E1230" s="227"/>
      <c r="F1230" s="228"/>
      <c r="G1230" s="229"/>
      <c r="H1230" s="281">
        <f t="shared" si="196"/>
        <v>0</v>
      </c>
      <c r="I1230" s="240"/>
      <c r="J1230" s="229"/>
    </row>
    <row r="1231" customFormat="1" hidden="1" spans="1:10">
      <c r="A1231" s="167" t="s">
        <v>1088</v>
      </c>
      <c r="B1231" s="240">
        <v>148</v>
      </c>
      <c r="C1231" s="287">
        <v>0</v>
      </c>
      <c r="D1231" s="240">
        <v>10</v>
      </c>
      <c r="E1231" s="227"/>
      <c r="F1231" s="228"/>
      <c r="G1231" s="229"/>
      <c r="H1231" s="281">
        <f t="shared" si="196"/>
        <v>0</v>
      </c>
      <c r="I1231" s="240"/>
      <c r="J1231" s="229"/>
    </row>
    <row r="1232" customFormat="1" hidden="1" spans="1:10">
      <c r="A1232" s="298" t="s">
        <v>1089</v>
      </c>
      <c r="B1232" s="308"/>
      <c r="C1232" s="304"/>
      <c r="D1232" s="308"/>
      <c r="E1232" s="278"/>
      <c r="F1232" s="276"/>
      <c r="G1232" s="279"/>
      <c r="H1232" s="304"/>
      <c r="I1232" s="295">
        <f t="shared" ref="I1232:I1234" si="197">H1232-C1232</f>
        <v>0</v>
      </c>
      <c r="J1232" s="279"/>
    </row>
    <row r="1233" s="208" customFormat="1" spans="1:12">
      <c r="A1233" s="270" t="s">
        <v>1090</v>
      </c>
      <c r="B1233" s="294"/>
      <c r="C1233" s="311">
        <v>2618</v>
      </c>
      <c r="D1233" s="294"/>
      <c r="E1233" s="294"/>
      <c r="F1233" s="294">
        <v>38</v>
      </c>
      <c r="G1233" s="294">
        <v>18.0094786729858</v>
      </c>
      <c r="H1233" s="311">
        <f t="shared" ref="H1233:H1236" si="198">L1233+M1233+N1233</f>
        <v>1690</v>
      </c>
      <c r="I1233" s="294">
        <f t="shared" si="197"/>
        <v>-928</v>
      </c>
      <c r="J1233" s="274">
        <f t="shared" ref="J1233:J1237" si="199">(H1233/C1233-1)*100</f>
        <v>-35.4469060351413</v>
      </c>
      <c r="L1233" s="208">
        <v>1690</v>
      </c>
    </row>
    <row r="1234" s="208" customFormat="1" spans="1:10">
      <c r="A1234" s="270" t="s">
        <v>1091</v>
      </c>
      <c r="B1234" s="271">
        <v>-22814</v>
      </c>
      <c r="C1234" s="272">
        <v>5947</v>
      </c>
      <c r="D1234" s="271">
        <f>SUM(D1235:D1236)</f>
        <v>-8617</v>
      </c>
      <c r="E1234" s="273">
        <f>D1234/C1234*100</f>
        <v>-144.896586514209</v>
      </c>
      <c r="F1234" s="271">
        <f>D1234-B1234</f>
        <v>14197</v>
      </c>
      <c r="G1234" s="274">
        <f>(D1234/B1234-1)*100</f>
        <v>-62.2293328657842</v>
      </c>
      <c r="H1234" s="272">
        <f>SUM(H1235:H1236)</f>
        <v>7812</v>
      </c>
      <c r="I1234" s="294">
        <f t="shared" si="197"/>
        <v>1865</v>
      </c>
      <c r="J1234" s="274">
        <f t="shared" si="199"/>
        <v>31.3603497561796</v>
      </c>
    </row>
    <row r="1235" customFormat="1" hidden="1" spans="1:10">
      <c r="A1235" s="167" t="s">
        <v>1092</v>
      </c>
      <c r="B1235" s="240"/>
      <c r="C1235" s="281">
        <v>0</v>
      </c>
      <c r="D1235" s="240"/>
      <c r="E1235" s="227"/>
      <c r="F1235" s="240"/>
      <c r="G1235" s="229"/>
      <c r="H1235" s="281">
        <f t="shared" si="198"/>
        <v>0</v>
      </c>
      <c r="I1235" s="240"/>
      <c r="J1235" s="229"/>
    </row>
    <row r="1236" s="208" customFormat="1" hidden="1" spans="1:14">
      <c r="A1236" s="283" t="s">
        <v>1093</v>
      </c>
      <c r="B1236" s="240">
        <v>-22814</v>
      </c>
      <c r="C1236" s="281">
        <v>5947</v>
      </c>
      <c r="D1236" s="240">
        <v>-8617</v>
      </c>
      <c r="E1236" s="227"/>
      <c r="F1236" s="228"/>
      <c r="G1236" s="229"/>
      <c r="H1236" s="281">
        <f t="shared" si="198"/>
        <v>7812</v>
      </c>
      <c r="I1236" s="240"/>
      <c r="J1236" s="229"/>
      <c r="L1236">
        <v>7029</v>
      </c>
      <c r="M1236">
        <v>693</v>
      </c>
      <c r="N1236">
        <v>90</v>
      </c>
    </row>
    <row r="1237" s="208" customFormat="1" spans="1:10">
      <c r="A1237" s="270" t="s">
        <v>1094</v>
      </c>
      <c r="B1237" s="312"/>
      <c r="C1237" s="313">
        <v>0</v>
      </c>
      <c r="D1237" s="312"/>
      <c r="E1237" s="273"/>
      <c r="F1237" s="271">
        <f>D1237-B1237</f>
        <v>0</v>
      </c>
      <c r="G1237" s="274" t="e">
        <f>(D1237/B1237-1)*100</f>
        <v>#DIV/0!</v>
      </c>
      <c r="H1237" s="313">
        <f>SUM(H1238:H1240)</f>
        <v>0</v>
      </c>
      <c r="I1237" s="294">
        <f>H1237-C1237</f>
        <v>0</v>
      </c>
      <c r="J1237" s="274" t="e">
        <f t="shared" si="199"/>
        <v>#DIV/0!</v>
      </c>
    </row>
    <row r="1238" customFormat="1" hidden="1" spans="1:10">
      <c r="A1238" s="283" t="s">
        <v>1095</v>
      </c>
      <c r="B1238" s="240"/>
      <c r="C1238" s="281">
        <v>0</v>
      </c>
      <c r="D1238" s="240"/>
      <c r="E1238" s="227"/>
      <c r="F1238" s="240"/>
      <c r="G1238" s="229"/>
      <c r="H1238" s="281">
        <f t="shared" ref="H1238:H1240" si="200">L1238+M1238+N1238</f>
        <v>0</v>
      </c>
      <c r="I1238" s="240">
        <v>0</v>
      </c>
      <c r="J1238" s="229">
        <v>0</v>
      </c>
    </row>
    <row r="1239" customFormat="1" hidden="1" spans="1:10">
      <c r="A1239" s="283" t="s">
        <v>1096</v>
      </c>
      <c r="B1239" s="240"/>
      <c r="C1239" s="281">
        <v>0</v>
      </c>
      <c r="D1239" s="240"/>
      <c r="E1239" s="227"/>
      <c r="F1239" s="240"/>
      <c r="G1239" s="229"/>
      <c r="H1239" s="281">
        <f t="shared" si="200"/>
        <v>0</v>
      </c>
      <c r="I1239" s="240">
        <v>0</v>
      </c>
      <c r="J1239" s="229">
        <v>0</v>
      </c>
    </row>
    <row r="1240" customFormat="1" hidden="1" spans="1:10">
      <c r="A1240" s="283" t="s">
        <v>1097</v>
      </c>
      <c r="B1240" s="240"/>
      <c r="C1240" s="281">
        <v>0</v>
      </c>
      <c r="D1240" s="240"/>
      <c r="E1240" s="227"/>
      <c r="F1240" s="240"/>
      <c r="G1240" s="229"/>
      <c r="H1240" s="281">
        <f t="shared" si="200"/>
        <v>0</v>
      </c>
      <c r="I1240" s="240">
        <v>0</v>
      </c>
      <c r="J1240" s="229">
        <v>0</v>
      </c>
    </row>
    <row r="1241" s="208" customFormat="1" spans="1:10">
      <c r="A1241" s="270" t="s">
        <v>1098</v>
      </c>
      <c r="B1241" s="312">
        <v>2431</v>
      </c>
      <c r="C1241" s="313">
        <v>3592</v>
      </c>
      <c r="D1241" s="312">
        <f>SUM(D1242:D1244)</f>
        <v>2710</v>
      </c>
      <c r="E1241" s="273"/>
      <c r="F1241" s="271">
        <f>D1241-B1241</f>
        <v>279</v>
      </c>
      <c r="G1241" s="274">
        <f>(D1241/B1241-1)*100</f>
        <v>11.4767585355821</v>
      </c>
      <c r="H1241" s="313">
        <f>SUM(H1242:H1244)</f>
        <v>2855</v>
      </c>
      <c r="I1241" s="294">
        <f>H1241-C1241</f>
        <v>-737</v>
      </c>
      <c r="J1241" s="274">
        <f>(H1241/C1241-1)*100</f>
        <v>-20.5178173719376</v>
      </c>
    </row>
    <row r="1242" customFormat="1" hidden="1" spans="1:12">
      <c r="A1242" s="283" t="s">
        <v>1099</v>
      </c>
      <c r="B1242" s="240">
        <v>2431</v>
      </c>
      <c r="C1242" s="281">
        <v>3592</v>
      </c>
      <c r="D1242" s="240">
        <v>2710</v>
      </c>
      <c r="E1242" s="227"/>
      <c r="F1242" s="240"/>
      <c r="G1242" s="229"/>
      <c r="H1242" s="281">
        <f t="shared" ref="H1242:H1244" si="201">L1242+M1242+N1242</f>
        <v>2855</v>
      </c>
      <c r="I1242" s="240">
        <v>0</v>
      </c>
      <c r="J1242" s="229">
        <v>0</v>
      </c>
      <c r="L1242">
        <v>2855</v>
      </c>
    </row>
    <row r="1243" customFormat="1" hidden="1" spans="1:10">
      <c r="A1243" s="283" t="s">
        <v>1100</v>
      </c>
      <c r="B1243" s="240"/>
      <c r="C1243" s="281">
        <v>0</v>
      </c>
      <c r="D1243" s="240"/>
      <c r="E1243" s="227"/>
      <c r="F1243" s="240"/>
      <c r="G1243" s="229"/>
      <c r="H1243" s="281">
        <f t="shared" si="201"/>
        <v>0</v>
      </c>
      <c r="I1243" s="240">
        <v>0</v>
      </c>
      <c r="J1243" s="229">
        <v>0</v>
      </c>
    </row>
    <row r="1244" customFormat="1" hidden="1" spans="1:10">
      <c r="A1244" s="283" t="s">
        <v>1101</v>
      </c>
      <c r="B1244" s="240"/>
      <c r="C1244" s="281">
        <v>0</v>
      </c>
      <c r="D1244" s="240"/>
      <c r="E1244" s="227"/>
      <c r="F1244" s="240"/>
      <c r="G1244" s="229"/>
      <c r="H1244" s="281">
        <f t="shared" si="201"/>
        <v>0</v>
      </c>
      <c r="I1244" s="240">
        <v>0</v>
      </c>
      <c r="J1244" s="229">
        <v>0</v>
      </c>
    </row>
    <row r="1245" s="208" customFormat="1" spans="1:10">
      <c r="A1245" s="270" t="s">
        <v>1102</v>
      </c>
      <c r="B1245" s="271"/>
      <c r="C1245" s="272"/>
      <c r="D1245" s="271">
        <f>SUM(D1246)</f>
        <v>12</v>
      </c>
      <c r="E1245" s="271"/>
      <c r="F1245" s="271">
        <f t="shared" ref="F1245:F1248" si="202">D1245-B1245</f>
        <v>12</v>
      </c>
      <c r="G1245" s="271" t="e">
        <f t="shared" ref="G1245:G1248" si="203">(D1245/B1245-1)*100</f>
        <v>#DIV/0!</v>
      </c>
      <c r="H1245" s="272"/>
      <c r="I1245" s="271">
        <f t="shared" ref="I1245:I1248" si="204">H1245-C1245</f>
        <v>0</v>
      </c>
      <c r="J1245" s="271"/>
    </row>
    <row r="1246" customFormat="1" hidden="1" spans="1:10">
      <c r="A1246" s="283" t="s">
        <v>1103</v>
      </c>
      <c r="B1246" s="240"/>
      <c r="C1246" s="281"/>
      <c r="D1246" s="240">
        <v>12</v>
      </c>
      <c r="E1246" s="227"/>
      <c r="F1246" s="228"/>
      <c r="G1246" s="229"/>
      <c r="H1246" s="281"/>
      <c r="I1246" s="240">
        <v>0</v>
      </c>
      <c r="J1246" s="229">
        <v>0</v>
      </c>
    </row>
    <row r="1247" s="208" customFormat="1" spans="1:10">
      <c r="A1247" s="314" t="s">
        <v>1104</v>
      </c>
      <c r="B1247" s="315">
        <v>289047</v>
      </c>
      <c r="C1247" s="316">
        <v>250520</v>
      </c>
      <c r="D1247" s="315">
        <f>D1245+D1241+D1237+D1234+D1233+D1176+D1121+D1101+D1067+D1063+D1043+D978+D914+D805+D786+D706+D637+D512+D455+D401+D350+D263+D252+D6</f>
        <v>271484</v>
      </c>
      <c r="E1247" s="273">
        <f>D1247/C1247*100</f>
        <v>108.368194156155</v>
      </c>
      <c r="F1247" s="271">
        <f t="shared" si="202"/>
        <v>-17563</v>
      </c>
      <c r="G1247" s="274">
        <f t="shared" si="203"/>
        <v>-6.07617446297661</v>
      </c>
      <c r="H1247" s="316">
        <f>H1245+H1241+H1237+H1234+H1233+H1176+H1121+H1101+H1067+H1063+H1043+H978+H914+H805+H786+H706+H637+H512+H455+H401+H350+H263+H252+H6</f>
        <v>273956</v>
      </c>
      <c r="I1247" s="294">
        <f t="shared" si="204"/>
        <v>23436</v>
      </c>
      <c r="J1247" s="274">
        <f>(H1247/C1247-1)*100</f>
        <v>9.35494172121987</v>
      </c>
    </row>
    <row r="1248" s="208" customFormat="1" spans="1:10">
      <c r="A1248" s="317" t="s">
        <v>1105</v>
      </c>
      <c r="B1248" s="318">
        <v>43852</v>
      </c>
      <c r="C1248" s="319">
        <v>3804</v>
      </c>
      <c r="D1248" s="318">
        <f>SUM(D1249,D1252,D1255:D1259)</f>
        <v>61338</v>
      </c>
      <c r="E1248" s="273">
        <f>D1248/C1248*100</f>
        <v>1612.46056782334</v>
      </c>
      <c r="F1248" s="271">
        <f t="shared" si="202"/>
        <v>17486</v>
      </c>
      <c r="G1248" s="274">
        <f t="shared" si="203"/>
        <v>39.8750342059655</v>
      </c>
      <c r="H1248" s="319">
        <f>SUM(H1249,H1252,H1255:H1259)</f>
        <v>3914</v>
      </c>
      <c r="I1248" s="294">
        <f t="shared" si="204"/>
        <v>110</v>
      </c>
      <c r="J1248" s="274">
        <f>(H1248/C1248-1)*100</f>
        <v>2.89169295478444</v>
      </c>
    </row>
    <row r="1249" customFormat="1" hidden="1" spans="1:10">
      <c r="A1249" s="196" t="s">
        <v>1106</v>
      </c>
      <c r="B1249" s="211">
        <v>7909</v>
      </c>
      <c r="C1249" s="320">
        <v>3804</v>
      </c>
      <c r="D1249" s="211">
        <f>SUM(D1250:D1251)</f>
        <v>8130</v>
      </c>
      <c r="E1249" s="227"/>
      <c r="F1249" s="228"/>
      <c r="G1249" s="229"/>
      <c r="H1249" s="320">
        <f>SUM(H1250:H1251)</f>
        <v>3914</v>
      </c>
      <c r="I1249" s="240"/>
      <c r="J1249" s="229"/>
    </row>
    <row r="1250" customFormat="1" hidden="1" spans="1:10">
      <c r="A1250" s="196" t="s">
        <v>1107</v>
      </c>
      <c r="B1250" s="211"/>
      <c r="C1250" s="281"/>
      <c r="D1250" s="211"/>
      <c r="E1250" s="227"/>
      <c r="F1250" s="228"/>
      <c r="G1250" s="229"/>
      <c r="H1250" s="281"/>
      <c r="I1250" s="240"/>
      <c r="J1250" s="229"/>
    </row>
    <row r="1251" customFormat="1" hidden="1" spans="1:10">
      <c r="A1251" s="230" t="s">
        <v>1108</v>
      </c>
      <c r="B1251" s="231">
        <v>7909</v>
      </c>
      <c r="C1251" s="321">
        <v>3804</v>
      </c>
      <c r="D1251" s="231">
        <v>8130</v>
      </c>
      <c r="E1251" s="227"/>
      <c r="F1251" s="228"/>
      <c r="G1251" s="229"/>
      <c r="H1251" s="321">
        <v>3914</v>
      </c>
      <c r="I1251" s="240"/>
      <c r="J1251" s="229"/>
    </row>
    <row r="1252" customFormat="1" hidden="1" spans="1:10">
      <c r="A1252" s="196" t="s">
        <v>1109</v>
      </c>
      <c r="B1252" s="211"/>
      <c r="C1252" s="320">
        <v>0</v>
      </c>
      <c r="D1252" s="211"/>
      <c r="E1252" s="227"/>
      <c r="F1252" s="228"/>
      <c r="G1252" s="229"/>
      <c r="H1252" s="320"/>
      <c r="I1252" s="240"/>
      <c r="J1252" s="229"/>
    </row>
    <row r="1253" customFormat="1" hidden="1" spans="1:10">
      <c r="A1253" s="196" t="s">
        <v>1110</v>
      </c>
      <c r="B1253" s="233"/>
      <c r="C1253" s="306"/>
      <c r="D1253" s="233"/>
      <c r="E1253" s="227"/>
      <c r="F1253" s="228"/>
      <c r="G1253" s="229"/>
      <c r="H1253" s="306"/>
      <c r="I1253" s="240"/>
      <c r="J1253" s="229"/>
    </row>
    <row r="1254" customFormat="1" hidden="1" spans="1:10">
      <c r="A1254" s="196" t="s">
        <v>1111</v>
      </c>
      <c r="B1254" s="233"/>
      <c r="C1254" s="306"/>
      <c r="D1254" s="233"/>
      <c r="E1254" s="227"/>
      <c r="F1254" s="228"/>
      <c r="G1254" s="229"/>
      <c r="H1254" s="306"/>
      <c r="I1254" s="240"/>
      <c r="J1254" s="229"/>
    </row>
    <row r="1255" customFormat="1" hidden="1" spans="1:10">
      <c r="A1255" s="235" t="s">
        <v>1112</v>
      </c>
      <c r="B1255" s="233"/>
      <c r="C1255" s="281"/>
      <c r="D1255" s="233"/>
      <c r="E1255" s="227"/>
      <c r="F1255" s="228"/>
      <c r="G1255" s="229"/>
      <c r="H1255" s="281"/>
      <c r="I1255" s="207"/>
      <c r="J1255" s="241"/>
    </row>
    <row r="1256" customFormat="1" hidden="1" spans="1:10">
      <c r="A1256" s="235" t="s">
        <v>1113</v>
      </c>
      <c r="B1256" s="233"/>
      <c r="C1256" s="281"/>
      <c r="D1256" s="233"/>
      <c r="E1256" s="227"/>
      <c r="F1256" s="228"/>
      <c r="G1256" s="229"/>
      <c r="H1256" s="281"/>
      <c r="I1256" s="207"/>
      <c r="J1256" s="241"/>
    </row>
    <row r="1257" customFormat="1" hidden="1" spans="1:10">
      <c r="A1257" s="235" t="s">
        <v>1114</v>
      </c>
      <c r="B1257" s="233">
        <v>5500</v>
      </c>
      <c r="C1257" s="281"/>
      <c r="D1257" s="233">
        <v>11800</v>
      </c>
      <c r="E1257" s="227"/>
      <c r="F1257" s="228"/>
      <c r="G1257" s="229"/>
      <c r="H1257" s="281"/>
      <c r="I1257" s="207"/>
      <c r="J1257" s="241"/>
    </row>
    <row r="1258" customFormat="1" hidden="1" spans="1:10">
      <c r="A1258" s="235" t="s">
        <v>1115</v>
      </c>
      <c r="B1258" s="233"/>
      <c r="C1258" s="281"/>
      <c r="D1258" s="233"/>
      <c r="E1258" s="227"/>
      <c r="F1258" s="228"/>
      <c r="G1258" s="229"/>
      <c r="H1258" s="281"/>
      <c r="I1258" s="207"/>
      <c r="J1258" s="241"/>
    </row>
    <row r="1259" customFormat="1" hidden="1" spans="1:10">
      <c r="A1259" s="235" t="s">
        <v>1116</v>
      </c>
      <c r="B1259" s="211">
        <v>30443</v>
      </c>
      <c r="C1259" s="322">
        <v>0</v>
      </c>
      <c r="D1259" s="211">
        <f>SUM(D1260:D1261)</f>
        <v>41408</v>
      </c>
      <c r="E1259" s="227"/>
      <c r="F1259" s="228"/>
      <c r="G1259" s="229"/>
      <c r="H1259" s="322"/>
      <c r="I1259" s="240"/>
      <c r="J1259" s="229"/>
    </row>
    <row r="1260" customFormat="1" hidden="1" spans="1:10">
      <c r="A1260" s="235" t="s">
        <v>1117</v>
      </c>
      <c r="B1260" s="233">
        <v>30443</v>
      </c>
      <c r="C1260" s="281"/>
      <c r="D1260" s="233">
        <v>41408</v>
      </c>
      <c r="E1260" s="227"/>
      <c r="F1260" s="228"/>
      <c r="G1260" s="229"/>
      <c r="H1260" s="281"/>
      <c r="I1260" s="207"/>
      <c r="J1260" s="241"/>
    </row>
    <row r="1261" customFormat="1" hidden="1" spans="1:10">
      <c r="A1261" s="235" t="s">
        <v>1118</v>
      </c>
      <c r="B1261" s="236"/>
      <c r="C1261" s="322"/>
      <c r="D1261" s="236"/>
      <c r="E1261" s="227"/>
      <c r="F1261" s="228"/>
      <c r="G1261" s="229"/>
      <c r="H1261" s="322"/>
      <c r="I1261" s="240"/>
      <c r="J1261" s="229"/>
    </row>
    <row r="1262" s="208" customFormat="1" spans="1:10">
      <c r="A1262" s="323" t="s">
        <v>1119</v>
      </c>
      <c r="B1262" s="324">
        <v>332899</v>
      </c>
      <c r="C1262" s="324">
        <v>254324</v>
      </c>
      <c r="D1262" s="324">
        <f>D1247+D1248</f>
        <v>332822</v>
      </c>
      <c r="E1262" s="273">
        <f>D1262/C1262*100</f>
        <v>130.865352856986</v>
      </c>
      <c r="F1262" s="271">
        <f>D1262-B1262</f>
        <v>-77</v>
      </c>
      <c r="G1262" s="274">
        <f>(D1262/B1262-1)*100</f>
        <v>-0.0231301385705596</v>
      </c>
      <c r="H1262" s="324">
        <f>H1247+H1248</f>
        <v>277870</v>
      </c>
      <c r="I1262" s="294">
        <f>H1262-C1262</f>
        <v>23546</v>
      </c>
      <c r="J1262" s="274">
        <f>(H1262/C1262-1)*100</f>
        <v>9.25826897972666</v>
      </c>
    </row>
  </sheetData>
  <autoFilter ref="A5:N1262">
    <filterColumn colId="0">
      <colorFilter dxfId="0"/>
    </filterColumn>
    <extLst/>
  </autoFilter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2"/>
  <sheetViews>
    <sheetView showZeros="0" zoomScale="90" zoomScaleNormal="90" zoomScaleSheetLayoutView="60" workbookViewId="0">
      <pane xSplit="1" ySplit="5" topLeftCell="B1239" activePane="bottomRight" state="frozen"/>
      <selection/>
      <selection pane="topRight"/>
      <selection pane="bottomLeft"/>
      <selection pane="bottomRight" activeCell="H1251" sqref="H1251"/>
    </sheetView>
  </sheetViews>
  <sheetFormatPr defaultColWidth="9" defaultRowHeight="14.25"/>
  <cols>
    <col min="1" max="1" width="43" customWidth="1"/>
    <col min="2" max="2" width="11.625" customWidth="1"/>
    <col min="3" max="3" width="14.25" customWidth="1"/>
    <col min="4" max="4" width="13.375" customWidth="1"/>
    <col min="5" max="5" width="9.875" customWidth="1"/>
    <col min="6" max="6" width="10.625" customWidth="1"/>
    <col min="7" max="7" width="9.5" customWidth="1"/>
    <col min="8" max="8" width="13" style="256" customWidth="1"/>
    <col min="11" max="11" width="9" customWidth="1"/>
    <col min="12" max="12" width="12.625" hidden="1" customWidth="1"/>
    <col min="13" max="13" width="10.375" hidden="1" customWidth="1"/>
    <col min="14" max="14" width="12.625" hidden="1" customWidth="1"/>
  </cols>
  <sheetData>
    <row r="1" ht="24" spans="1:10">
      <c r="A1" s="257" t="s">
        <v>1120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>
      <c r="A2" s="258"/>
      <c r="B2" s="258"/>
      <c r="C2" s="259"/>
      <c r="D2" s="259"/>
      <c r="E2" s="260"/>
      <c r="F2" s="261"/>
      <c r="G2" s="262"/>
      <c r="H2" s="263"/>
      <c r="I2" s="291" t="s">
        <v>26</v>
      </c>
      <c r="J2" s="291"/>
    </row>
    <row r="3" spans="1:10">
      <c r="A3" s="264" t="s">
        <v>140</v>
      </c>
      <c r="B3" s="264">
        <v>2021</v>
      </c>
      <c r="C3" s="265" t="s">
        <v>29</v>
      </c>
      <c r="D3" s="265"/>
      <c r="E3" s="265"/>
      <c r="F3" s="265"/>
      <c r="G3" s="265"/>
      <c r="H3" s="265" t="s">
        <v>30</v>
      </c>
      <c r="I3" s="265"/>
      <c r="J3" s="265"/>
    </row>
    <row r="4" spans="1:13">
      <c r="A4" s="264"/>
      <c r="B4" s="266" t="s">
        <v>33</v>
      </c>
      <c r="C4" s="266" t="s">
        <v>141</v>
      </c>
      <c r="D4" s="266" t="s">
        <v>33</v>
      </c>
      <c r="E4" s="267" t="s">
        <v>142</v>
      </c>
      <c r="F4" s="265" t="s">
        <v>35</v>
      </c>
      <c r="G4" s="265"/>
      <c r="H4" s="268" t="s">
        <v>36</v>
      </c>
      <c r="I4" s="264" t="s">
        <v>143</v>
      </c>
      <c r="J4" s="264"/>
      <c r="M4" s="292"/>
    </row>
    <row r="5" spans="1:14">
      <c r="A5" s="264"/>
      <c r="B5" s="266"/>
      <c r="C5" s="266"/>
      <c r="D5" s="266"/>
      <c r="E5" s="267"/>
      <c r="F5" s="265" t="s">
        <v>38</v>
      </c>
      <c r="G5" s="269" t="s">
        <v>39</v>
      </c>
      <c r="H5" s="268"/>
      <c r="I5" s="293" t="s">
        <v>38</v>
      </c>
      <c r="J5" s="269" t="s">
        <v>39</v>
      </c>
      <c r="L5" t="s">
        <v>144</v>
      </c>
      <c r="M5" t="s">
        <v>145</v>
      </c>
      <c r="N5" t="s">
        <v>146</v>
      </c>
    </row>
    <row r="6" s="208" customFormat="1" spans="1:10">
      <c r="A6" s="270" t="s">
        <v>147</v>
      </c>
      <c r="B6" s="271">
        <v>24704</v>
      </c>
      <c r="C6" s="272">
        <v>19765</v>
      </c>
      <c r="D6" s="271">
        <f>D7+D19+D28+D39+D50+D61+D72+D84+D93+D103+D118+D127+D138+D150+D157+D166+D172+D179+D187+D194+D201+D207+D214+D220+D226+D232+D249</f>
        <v>22442</v>
      </c>
      <c r="E6" s="273">
        <f>D6/C6*100</f>
        <v>113.544143688338</v>
      </c>
      <c r="F6" s="271">
        <f>D6-B6</f>
        <v>-2262</v>
      </c>
      <c r="G6" s="274">
        <f>(D6/B6-1)*100</f>
        <v>-9.15641191709845</v>
      </c>
      <c r="H6" s="272">
        <f>H7+H19+H28+H39+H50+H61+H72+H84+H93+H103+H118+H127+H138+H150+H157+H166+H172+H179+H187+H194+H201+H207+H214+H220+H226+H232+H249</f>
        <v>20438</v>
      </c>
      <c r="I6" s="294">
        <f>H6-C6</f>
        <v>673</v>
      </c>
      <c r="J6" s="274">
        <f>(H6/C6-1)*100</f>
        <v>3.40500885403492</v>
      </c>
    </row>
    <row r="7" spans="1:10">
      <c r="A7" s="275" t="s">
        <v>148</v>
      </c>
      <c r="B7" s="276">
        <v>778</v>
      </c>
      <c r="C7" s="277">
        <v>523</v>
      </c>
      <c r="D7" s="276">
        <f>SUM(D8:D18)</f>
        <v>363</v>
      </c>
      <c r="E7" s="278">
        <f>D7/C7*100</f>
        <v>69.4072657743786</v>
      </c>
      <c r="F7" s="276">
        <f>D7-B7</f>
        <v>-415</v>
      </c>
      <c r="G7" s="279">
        <f>(D7/B7-1)*100</f>
        <v>-53.3419023136247</v>
      </c>
      <c r="H7" s="277">
        <f>SUM(H8:H18)</f>
        <v>501</v>
      </c>
      <c r="I7" s="295">
        <f>H7-C7</f>
        <v>-22</v>
      </c>
      <c r="J7" s="279">
        <f>(H7/C7-1)*100</f>
        <v>-4.20650095602294</v>
      </c>
    </row>
    <row r="8" spans="1:12">
      <c r="A8" s="280" t="s">
        <v>149</v>
      </c>
      <c r="B8" s="240">
        <v>496</v>
      </c>
      <c r="C8" s="281">
        <v>309</v>
      </c>
      <c r="D8" s="240">
        <v>290</v>
      </c>
      <c r="E8" s="227"/>
      <c r="F8" s="228"/>
      <c r="G8" s="229"/>
      <c r="H8" s="281">
        <f>L8+M8+N8</f>
        <v>306</v>
      </c>
      <c r="I8" s="240"/>
      <c r="J8" s="229"/>
      <c r="L8">
        <v>306</v>
      </c>
    </row>
    <row r="9" spans="1:12">
      <c r="A9" s="280" t="s">
        <v>150</v>
      </c>
      <c r="B9" s="240">
        <v>191</v>
      </c>
      <c r="C9" s="281">
        <v>29</v>
      </c>
      <c r="D9" s="240">
        <v>11</v>
      </c>
      <c r="E9" s="227"/>
      <c r="F9" s="228"/>
      <c r="G9" s="229"/>
      <c r="H9" s="281">
        <f t="shared" ref="H9:H18" si="0">L9+M9+N9</f>
        <v>4</v>
      </c>
      <c r="I9" s="240"/>
      <c r="J9" s="229"/>
      <c r="L9">
        <v>4</v>
      </c>
    </row>
    <row r="10" spans="1:10">
      <c r="A10" s="282" t="s">
        <v>151</v>
      </c>
      <c r="B10" s="240"/>
      <c r="C10" s="281">
        <v>0</v>
      </c>
      <c r="D10" s="240">
        <v>0</v>
      </c>
      <c r="E10" s="227"/>
      <c r="F10" s="228"/>
      <c r="G10" s="229"/>
      <c r="H10" s="281">
        <f t="shared" si="0"/>
        <v>0</v>
      </c>
      <c r="I10" s="240"/>
      <c r="J10" s="229"/>
    </row>
    <row r="11" spans="1:12">
      <c r="A11" s="282" t="s">
        <v>152</v>
      </c>
      <c r="B11" s="240"/>
      <c r="C11" s="281">
        <v>37</v>
      </c>
      <c r="D11" s="240">
        <v>31</v>
      </c>
      <c r="E11" s="227"/>
      <c r="F11" s="228"/>
      <c r="G11" s="229"/>
      <c r="H11" s="281">
        <f t="shared" si="0"/>
        <v>35</v>
      </c>
      <c r="I11" s="240"/>
      <c r="J11" s="229"/>
      <c r="L11">
        <v>35</v>
      </c>
    </row>
    <row r="12" spans="1:10">
      <c r="A12" s="282" t="s">
        <v>153</v>
      </c>
      <c r="B12" s="240"/>
      <c r="C12" s="281">
        <v>12</v>
      </c>
      <c r="D12" s="240">
        <v>2</v>
      </c>
      <c r="E12" s="227"/>
      <c r="F12" s="228"/>
      <c r="G12" s="229"/>
      <c r="H12" s="281">
        <f t="shared" si="0"/>
        <v>0</v>
      </c>
      <c r="I12" s="240"/>
      <c r="J12" s="229"/>
    </row>
    <row r="13" spans="1:12">
      <c r="A13" s="283" t="s">
        <v>154</v>
      </c>
      <c r="B13" s="240"/>
      <c r="C13" s="281">
        <v>10</v>
      </c>
      <c r="D13" s="240">
        <v>1</v>
      </c>
      <c r="E13" s="227"/>
      <c r="F13" s="228"/>
      <c r="G13" s="229"/>
      <c r="H13" s="281">
        <f t="shared" si="0"/>
        <v>10</v>
      </c>
      <c r="I13" s="240"/>
      <c r="J13" s="229"/>
      <c r="L13">
        <v>10</v>
      </c>
    </row>
    <row r="14" spans="1:10">
      <c r="A14" s="283" t="s">
        <v>155</v>
      </c>
      <c r="B14" s="284"/>
      <c r="C14" s="281">
        <v>115</v>
      </c>
      <c r="D14" s="284">
        <v>0</v>
      </c>
      <c r="E14" s="227"/>
      <c r="F14" s="228"/>
      <c r="G14" s="229"/>
      <c r="H14" s="281">
        <f t="shared" si="0"/>
        <v>0</v>
      </c>
      <c r="I14" s="240"/>
      <c r="J14" s="229"/>
    </row>
    <row r="15" spans="1:12">
      <c r="A15" s="283" t="s">
        <v>156</v>
      </c>
      <c r="B15" s="284"/>
      <c r="C15" s="281">
        <v>0</v>
      </c>
      <c r="D15" s="284">
        <v>18</v>
      </c>
      <c r="E15" s="227"/>
      <c r="F15" s="228"/>
      <c r="G15" s="229"/>
      <c r="H15" s="281">
        <f t="shared" si="0"/>
        <v>115</v>
      </c>
      <c r="I15" s="240"/>
      <c r="J15" s="229"/>
      <c r="L15">
        <v>115</v>
      </c>
    </row>
    <row r="16" spans="1:10">
      <c r="A16" s="283" t="s">
        <v>157</v>
      </c>
      <c r="B16" s="240"/>
      <c r="C16" s="281">
        <v>0</v>
      </c>
      <c r="D16" s="240"/>
      <c r="E16" s="227"/>
      <c r="F16" s="228"/>
      <c r="G16" s="229"/>
      <c r="H16" s="281">
        <f t="shared" si="0"/>
        <v>0</v>
      </c>
      <c r="I16" s="240"/>
      <c r="J16" s="229"/>
    </row>
    <row r="17" spans="1:10">
      <c r="A17" s="283" t="s">
        <v>158</v>
      </c>
      <c r="B17" s="240"/>
      <c r="C17" s="281">
        <v>0</v>
      </c>
      <c r="D17" s="240"/>
      <c r="E17" s="227"/>
      <c r="F17" s="228"/>
      <c r="G17" s="229"/>
      <c r="H17" s="281">
        <f t="shared" si="0"/>
        <v>0</v>
      </c>
      <c r="I17" s="240">
        <f>H17-C17</f>
        <v>0</v>
      </c>
      <c r="J17" s="229"/>
    </row>
    <row r="18" spans="1:14">
      <c r="A18" s="283" t="s">
        <v>159</v>
      </c>
      <c r="B18" s="284">
        <v>91</v>
      </c>
      <c r="C18" s="281">
        <v>11</v>
      </c>
      <c r="D18" s="285">
        <v>10</v>
      </c>
      <c r="E18" s="227"/>
      <c r="F18" s="228"/>
      <c r="G18" s="229"/>
      <c r="H18" s="281">
        <f t="shared" si="0"/>
        <v>31</v>
      </c>
      <c r="I18" s="240"/>
      <c r="J18" s="229"/>
      <c r="L18">
        <v>25</v>
      </c>
      <c r="N18">
        <v>6</v>
      </c>
    </row>
    <row r="19" spans="1:10">
      <c r="A19" s="275" t="s">
        <v>160</v>
      </c>
      <c r="B19" s="276">
        <v>342</v>
      </c>
      <c r="C19" s="277">
        <v>318</v>
      </c>
      <c r="D19" s="276">
        <f>SUM(D20:D27)</f>
        <v>249</v>
      </c>
      <c r="E19" s="278">
        <f>D19/C19*100</f>
        <v>78.3018867924528</v>
      </c>
      <c r="F19" s="276">
        <f>D19-B19</f>
        <v>-93</v>
      </c>
      <c r="G19" s="279">
        <f>(D19/B19-1)*100</f>
        <v>-27.1929824561403</v>
      </c>
      <c r="H19" s="277">
        <f>SUM(H20:H27)</f>
        <v>317</v>
      </c>
      <c r="I19" s="295">
        <f>H19-C19</f>
        <v>-1</v>
      </c>
      <c r="J19" s="279">
        <f>(H19/C19-1)*100</f>
        <v>-0.314465408805031</v>
      </c>
    </row>
    <row r="20" spans="1:12">
      <c r="A20" s="280" t="s">
        <v>149</v>
      </c>
      <c r="B20" s="240">
        <v>261</v>
      </c>
      <c r="C20" s="281">
        <v>258</v>
      </c>
      <c r="D20" s="240">
        <v>237</v>
      </c>
      <c r="E20" s="227"/>
      <c r="F20" s="228"/>
      <c r="G20" s="229"/>
      <c r="H20" s="281">
        <f t="shared" ref="H20:H27" si="1">L20+M20+N20</f>
        <v>236</v>
      </c>
      <c r="I20" s="240"/>
      <c r="J20" s="229"/>
      <c r="L20">
        <v>236</v>
      </c>
    </row>
    <row r="21" spans="1:12">
      <c r="A21" s="280" t="s">
        <v>150</v>
      </c>
      <c r="B21" s="240">
        <v>29</v>
      </c>
      <c r="C21" s="281">
        <v>0</v>
      </c>
      <c r="D21" s="240">
        <v>0</v>
      </c>
      <c r="E21" s="227"/>
      <c r="F21" s="228"/>
      <c r="G21" s="229"/>
      <c r="H21" s="281">
        <f t="shared" si="1"/>
        <v>21</v>
      </c>
      <c r="I21" s="240"/>
      <c r="J21" s="229"/>
      <c r="L21">
        <v>21</v>
      </c>
    </row>
    <row r="22" spans="1:10">
      <c r="A22" s="282" t="s">
        <v>151</v>
      </c>
      <c r="B22" s="240"/>
      <c r="C22" s="281">
        <v>0</v>
      </c>
      <c r="D22" s="240">
        <v>0</v>
      </c>
      <c r="E22" s="227"/>
      <c r="F22" s="228"/>
      <c r="G22" s="229"/>
      <c r="H22" s="281">
        <f t="shared" si="1"/>
        <v>0</v>
      </c>
      <c r="I22" s="240"/>
      <c r="J22" s="229"/>
    </row>
    <row r="23" spans="1:12">
      <c r="A23" s="282" t="s">
        <v>161</v>
      </c>
      <c r="B23" s="240">
        <v>6</v>
      </c>
      <c r="C23" s="281">
        <v>4</v>
      </c>
      <c r="D23" s="240">
        <v>3</v>
      </c>
      <c r="E23" s="227"/>
      <c r="F23" s="228"/>
      <c r="G23" s="229"/>
      <c r="H23" s="281">
        <f t="shared" si="1"/>
        <v>4</v>
      </c>
      <c r="I23" s="240"/>
      <c r="J23" s="229"/>
      <c r="L23">
        <v>4</v>
      </c>
    </row>
    <row r="24" spans="1:12">
      <c r="A24" s="282" t="s">
        <v>162</v>
      </c>
      <c r="B24" s="240">
        <v>1</v>
      </c>
      <c r="C24" s="281">
        <v>1</v>
      </c>
      <c r="D24" s="240">
        <v>0</v>
      </c>
      <c r="E24" s="227"/>
      <c r="F24" s="228"/>
      <c r="G24" s="229"/>
      <c r="H24" s="281">
        <f t="shared" si="1"/>
        <v>1</v>
      </c>
      <c r="I24" s="240"/>
      <c r="J24" s="229"/>
      <c r="L24">
        <v>1</v>
      </c>
    </row>
    <row r="25" spans="1:12">
      <c r="A25" s="282" t="s">
        <v>163</v>
      </c>
      <c r="B25" s="240">
        <v>42</v>
      </c>
      <c r="C25" s="281">
        <v>47</v>
      </c>
      <c r="D25" s="240">
        <v>9</v>
      </c>
      <c r="E25" s="227"/>
      <c r="F25" s="228"/>
      <c r="G25" s="229"/>
      <c r="H25" s="281">
        <f t="shared" si="1"/>
        <v>47</v>
      </c>
      <c r="I25" s="240"/>
      <c r="J25" s="229"/>
      <c r="L25">
        <v>47</v>
      </c>
    </row>
    <row r="26" spans="1:10">
      <c r="A26" s="282" t="s">
        <v>158</v>
      </c>
      <c r="B26" s="240"/>
      <c r="C26" s="281">
        <v>0</v>
      </c>
      <c r="D26" s="240"/>
      <c r="E26" s="227"/>
      <c r="F26" s="228"/>
      <c r="G26" s="229"/>
      <c r="H26" s="281">
        <f t="shared" si="1"/>
        <v>0</v>
      </c>
      <c r="I26" s="240">
        <f>H26-C26</f>
        <v>0</v>
      </c>
      <c r="J26" s="229"/>
    </row>
    <row r="27" spans="1:12">
      <c r="A27" s="282" t="s">
        <v>164</v>
      </c>
      <c r="B27" s="240">
        <v>3</v>
      </c>
      <c r="C27" s="286">
        <v>8</v>
      </c>
      <c r="D27" s="240"/>
      <c r="E27" s="227"/>
      <c r="F27" s="228"/>
      <c r="G27" s="229"/>
      <c r="H27" s="281">
        <f t="shared" si="1"/>
        <v>8</v>
      </c>
      <c r="I27" s="240"/>
      <c r="J27" s="229"/>
      <c r="L27">
        <v>8</v>
      </c>
    </row>
    <row r="28" spans="1:10">
      <c r="A28" s="275" t="s">
        <v>165</v>
      </c>
      <c r="B28" s="276">
        <v>9764</v>
      </c>
      <c r="C28" s="277">
        <v>8540</v>
      </c>
      <c r="D28" s="276">
        <f>SUM(D29:D38)</f>
        <v>7698</v>
      </c>
      <c r="E28" s="278">
        <f>D28/C28*100</f>
        <v>90.1405152224824</v>
      </c>
      <c r="F28" s="276">
        <f>D28-B28</f>
        <v>-2066</v>
      </c>
      <c r="G28" s="279">
        <f>(D28/B28-1)*100</f>
        <v>-21.1593609176567</v>
      </c>
      <c r="H28" s="277">
        <f>SUM(H29:H38)</f>
        <v>8686</v>
      </c>
      <c r="I28" s="295">
        <f>H28-C28</f>
        <v>146</v>
      </c>
      <c r="J28" s="279">
        <f>(H28/C28-1)*100</f>
        <v>1.7096018735363</v>
      </c>
    </row>
    <row r="29" spans="1:12">
      <c r="A29" s="280" t="s">
        <v>149</v>
      </c>
      <c r="B29" s="240">
        <v>6141</v>
      </c>
      <c r="C29" s="287">
        <v>7329</v>
      </c>
      <c r="D29" s="240">
        <v>5965</v>
      </c>
      <c r="E29" s="227"/>
      <c r="F29" s="228"/>
      <c r="G29" s="229"/>
      <c r="H29" s="281">
        <f t="shared" ref="H29:H39" si="2">L29+M29+N29</f>
        <v>7409</v>
      </c>
      <c r="I29" s="240"/>
      <c r="J29" s="229"/>
      <c r="L29">
        <v>7409</v>
      </c>
    </row>
    <row r="30" spans="1:12">
      <c r="A30" s="280" t="s">
        <v>150</v>
      </c>
      <c r="B30" s="240">
        <v>3056</v>
      </c>
      <c r="C30" s="287">
        <v>1154</v>
      </c>
      <c r="D30" s="240">
        <v>1692</v>
      </c>
      <c r="E30" s="227"/>
      <c r="F30" s="228"/>
      <c r="G30" s="229"/>
      <c r="H30" s="281">
        <f t="shared" si="2"/>
        <v>1244</v>
      </c>
      <c r="I30" s="240"/>
      <c r="J30" s="229"/>
      <c r="L30">
        <v>1244</v>
      </c>
    </row>
    <row r="31" spans="1:10">
      <c r="A31" s="282" t="s">
        <v>151</v>
      </c>
      <c r="B31" s="240"/>
      <c r="C31" s="287">
        <v>0</v>
      </c>
      <c r="D31" s="240">
        <v>0</v>
      </c>
      <c r="E31" s="227"/>
      <c r="F31" s="228"/>
      <c r="G31" s="229"/>
      <c r="H31" s="281">
        <f t="shared" si="2"/>
        <v>0</v>
      </c>
      <c r="I31" s="240"/>
      <c r="J31" s="229"/>
    </row>
    <row r="32" spans="1:10">
      <c r="A32" s="282" t="s">
        <v>166</v>
      </c>
      <c r="B32" s="240"/>
      <c r="C32" s="287">
        <v>0</v>
      </c>
      <c r="D32" s="240">
        <v>0</v>
      </c>
      <c r="E32" s="227"/>
      <c r="F32" s="228"/>
      <c r="G32" s="229"/>
      <c r="H32" s="281">
        <f t="shared" si="2"/>
        <v>0</v>
      </c>
      <c r="I32" s="240"/>
      <c r="J32" s="229"/>
    </row>
    <row r="33" spans="1:10">
      <c r="A33" s="282" t="s">
        <v>167</v>
      </c>
      <c r="B33" s="240"/>
      <c r="C33" s="287">
        <v>0</v>
      </c>
      <c r="D33" s="240">
        <v>0</v>
      </c>
      <c r="E33" s="227"/>
      <c r="F33" s="228"/>
      <c r="G33" s="229"/>
      <c r="H33" s="281">
        <f t="shared" si="2"/>
        <v>0</v>
      </c>
      <c r="I33" s="240"/>
      <c r="J33" s="229"/>
    </row>
    <row r="34" spans="1:12">
      <c r="A34" s="280" t="s">
        <v>168</v>
      </c>
      <c r="B34" s="240">
        <v>517</v>
      </c>
      <c r="C34" s="287">
        <v>47</v>
      </c>
      <c r="D34" s="240">
        <v>21</v>
      </c>
      <c r="E34" s="227"/>
      <c r="F34" s="228"/>
      <c r="G34" s="229"/>
      <c r="H34" s="281">
        <f t="shared" si="2"/>
        <v>22</v>
      </c>
      <c r="I34" s="240"/>
      <c r="J34" s="229"/>
      <c r="L34">
        <v>22</v>
      </c>
    </row>
    <row r="35" spans="1:14">
      <c r="A35" s="280" t="s">
        <v>169</v>
      </c>
      <c r="B35" s="240">
        <v>8</v>
      </c>
      <c r="C35" s="287">
        <v>0</v>
      </c>
      <c r="D35" s="240">
        <v>17</v>
      </c>
      <c r="E35" s="227"/>
      <c r="F35" s="228"/>
      <c r="G35" s="229"/>
      <c r="H35" s="281">
        <f t="shared" si="2"/>
        <v>11</v>
      </c>
      <c r="I35" s="240"/>
      <c r="J35" s="229"/>
      <c r="N35">
        <v>11</v>
      </c>
    </row>
    <row r="36" spans="1:10">
      <c r="A36" s="282" t="s">
        <v>170</v>
      </c>
      <c r="B36" s="240"/>
      <c r="C36" s="287">
        <v>0</v>
      </c>
      <c r="D36" s="240">
        <v>0</v>
      </c>
      <c r="E36" s="227"/>
      <c r="F36" s="228"/>
      <c r="G36" s="229"/>
      <c r="H36" s="281">
        <f t="shared" si="2"/>
        <v>0</v>
      </c>
      <c r="I36" s="240"/>
      <c r="J36" s="229"/>
    </row>
    <row r="37" spans="1:10">
      <c r="A37" s="282" t="s">
        <v>158</v>
      </c>
      <c r="B37" s="240">
        <v>42</v>
      </c>
      <c r="C37" s="287">
        <v>0</v>
      </c>
      <c r="D37" s="240">
        <v>3</v>
      </c>
      <c r="E37" s="227"/>
      <c r="F37" s="228"/>
      <c r="G37" s="229"/>
      <c r="H37" s="281">
        <f t="shared" si="2"/>
        <v>0</v>
      </c>
      <c r="I37" s="240"/>
      <c r="J37" s="229"/>
    </row>
    <row r="38" spans="1:10">
      <c r="A38" s="282" t="s">
        <v>171</v>
      </c>
      <c r="B38" s="240"/>
      <c r="C38" s="287">
        <v>10</v>
      </c>
      <c r="D38" s="240"/>
      <c r="E38" s="227"/>
      <c r="F38" s="228"/>
      <c r="G38" s="229"/>
      <c r="H38" s="281">
        <f t="shared" si="2"/>
        <v>0</v>
      </c>
      <c r="I38" s="240"/>
      <c r="J38" s="229"/>
    </row>
    <row r="39" spans="1:10">
      <c r="A39" s="275" t="s">
        <v>172</v>
      </c>
      <c r="B39" s="288">
        <v>521</v>
      </c>
      <c r="C39" s="289">
        <v>497</v>
      </c>
      <c r="D39" s="288">
        <f>SUM(D40:D49)</f>
        <v>937</v>
      </c>
      <c r="E39" s="278">
        <f>D39/C39*100</f>
        <v>188.531187122736</v>
      </c>
      <c r="F39" s="276">
        <f>D39-B39</f>
        <v>416</v>
      </c>
      <c r="G39" s="279">
        <f>(D39/B39-1)*100</f>
        <v>79.8464491362764</v>
      </c>
      <c r="H39" s="289">
        <f>SUM(H40:H49)</f>
        <v>978</v>
      </c>
      <c r="I39" s="295">
        <f>H39-C39</f>
        <v>481</v>
      </c>
      <c r="J39" s="279">
        <f>(H39/C39-1)*100</f>
        <v>96.7806841046278</v>
      </c>
    </row>
    <row r="40" spans="1:12">
      <c r="A40" s="280" t="s">
        <v>149</v>
      </c>
      <c r="B40" s="240">
        <v>441</v>
      </c>
      <c r="C40" s="287">
        <v>468</v>
      </c>
      <c r="D40" s="240">
        <v>512</v>
      </c>
      <c r="E40" s="227"/>
      <c r="F40" s="228"/>
      <c r="G40" s="229"/>
      <c r="H40" s="281">
        <f t="shared" ref="H40:H50" si="3">L40+M40+N40</f>
        <v>432</v>
      </c>
      <c r="I40" s="240"/>
      <c r="J40" s="229"/>
      <c r="L40">
        <v>432</v>
      </c>
    </row>
    <row r="41" spans="1:12">
      <c r="A41" s="280" t="s">
        <v>150</v>
      </c>
      <c r="B41" s="240">
        <v>56</v>
      </c>
      <c r="C41" s="287">
        <v>20</v>
      </c>
      <c r="D41" s="240">
        <v>55</v>
      </c>
      <c r="E41" s="227"/>
      <c r="F41" s="228"/>
      <c r="G41" s="229"/>
      <c r="H41" s="281">
        <f t="shared" si="3"/>
        <v>22</v>
      </c>
      <c r="I41" s="240"/>
      <c r="J41" s="229"/>
      <c r="L41">
        <v>22</v>
      </c>
    </row>
    <row r="42" spans="1:10">
      <c r="A42" s="282" t="s">
        <v>151</v>
      </c>
      <c r="B42" s="240"/>
      <c r="C42" s="287">
        <v>0</v>
      </c>
      <c r="D42" s="240">
        <v>0</v>
      </c>
      <c r="E42" s="227"/>
      <c r="F42" s="228"/>
      <c r="G42" s="229"/>
      <c r="H42" s="281">
        <f t="shared" si="3"/>
        <v>0</v>
      </c>
      <c r="I42" s="240"/>
      <c r="J42" s="229"/>
    </row>
    <row r="43" spans="1:10">
      <c r="A43" s="282" t="s">
        <v>173</v>
      </c>
      <c r="B43" s="240"/>
      <c r="C43" s="287">
        <v>0</v>
      </c>
      <c r="D43" s="240">
        <v>0</v>
      </c>
      <c r="E43" s="227"/>
      <c r="F43" s="228"/>
      <c r="G43" s="229"/>
      <c r="H43" s="281">
        <f t="shared" si="3"/>
        <v>0</v>
      </c>
      <c r="I43" s="240"/>
      <c r="J43" s="229"/>
    </row>
    <row r="44" spans="1:10">
      <c r="A44" s="282" t="s">
        <v>174</v>
      </c>
      <c r="B44" s="240"/>
      <c r="C44" s="287">
        <v>0</v>
      </c>
      <c r="D44" s="240">
        <v>0</v>
      </c>
      <c r="E44" s="227"/>
      <c r="F44" s="228"/>
      <c r="G44" s="229"/>
      <c r="H44" s="281">
        <f t="shared" si="3"/>
        <v>0</v>
      </c>
      <c r="I44" s="240"/>
      <c r="J44" s="229"/>
    </row>
    <row r="45" spans="1:10">
      <c r="A45" s="280" t="s">
        <v>175</v>
      </c>
      <c r="B45" s="240"/>
      <c r="C45" s="287">
        <v>0</v>
      </c>
      <c r="D45" s="240">
        <v>0</v>
      </c>
      <c r="E45" s="227"/>
      <c r="F45" s="228"/>
      <c r="G45" s="229"/>
      <c r="H45" s="281">
        <f t="shared" si="3"/>
        <v>0</v>
      </c>
      <c r="I45" s="240"/>
      <c r="J45" s="229"/>
    </row>
    <row r="46" spans="1:10">
      <c r="A46" s="280" t="s">
        <v>176</v>
      </c>
      <c r="B46" s="240"/>
      <c r="C46" s="287">
        <v>0</v>
      </c>
      <c r="D46" s="240">
        <v>0</v>
      </c>
      <c r="E46" s="227"/>
      <c r="F46" s="228"/>
      <c r="G46" s="229"/>
      <c r="H46" s="281">
        <f t="shared" si="3"/>
        <v>0</v>
      </c>
      <c r="I46" s="240"/>
      <c r="J46" s="229"/>
    </row>
    <row r="47" spans="1:14">
      <c r="A47" s="280" t="s">
        <v>177</v>
      </c>
      <c r="B47" s="240">
        <v>3</v>
      </c>
      <c r="C47" s="287">
        <v>6</v>
      </c>
      <c r="D47" s="240">
        <v>33</v>
      </c>
      <c r="E47" s="227"/>
      <c r="F47" s="228"/>
      <c r="G47" s="229"/>
      <c r="H47" s="281">
        <f t="shared" si="3"/>
        <v>11</v>
      </c>
      <c r="I47" s="240"/>
      <c r="J47" s="229"/>
      <c r="L47">
        <v>6</v>
      </c>
      <c r="N47">
        <v>5</v>
      </c>
    </row>
    <row r="48" spans="1:12">
      <c r="A48" s="280" t="s">
        <v>158</v>
      </c>
      <c r="B48" s="240"/>
      <c r="C48" s="287">
        <v>0</v>
      </c>
      <c r="D48" s="240">
        <v>337</v>
      </c>
      <c r="E48" s="227"/>
      <c r="F48" s="228"/>
      <c r="G48" s="229"/>
      <c r="H48" s="281">
        <f t="shared" si="3"/>
        <v>443</v>
      </c>
      <c r="I48" s="240"/>
      <c r="J48" s="229"/>
      <c r="L48">
        <v>443</v>
      </c>
    </row>
    <row r="49" spans="1:14">
      <c r="A49" s="282" t="s">
        <v>178</v>
      </c>
      <c r="B49" s="284">
        <v>21</v>
      </c>
      <c r="C49" s="287">
        <v>3</v>
      </c>
      <c r="D49" s="285"/>
      <c r="E49" s="227"/>
      <c r="F49" s="228"/>
      <c r="G49" s="229"/>
      <c r="H49" s="281">
        <f t="shared" si="3"/>
        <v>70</v>
      </c>
      <c r="I49" s="240">
        <v>0</v>
      </c>
      <c r="J49" s="229">
        <v>0</v>
      </c>
      <c r="N49">
        <v>70</v>
      </c>
    </row>
    <row r="50" spans="1:10">
      <c r="A50" s="290" t="s">
        <v>179</v>
      </c>
      <c r="B50" s="288">
        <v>850</v>
      </c>
      <c r="C50" s="289">
        <v>640</v>
      </c>
      <c r="D50" s="288">
        <f>SUM(D51:D60)</f>
        <v>577</v>
      </c>
      <c r="E50" s="278">
        <f>D50/C50*100</f>
        <v>90.15625</v>
      </c>
      <c r="F50" s="276">
        <f>D50-B50</f>
        <v>-273</v>
      </c>
      <c r="G50" s="279">
        <f>(D50/B50-1)*100</f>
        <v>-32.1176470588235</v>
      </c>
      <c r="H50" s="289">
        <f>SUM(H51:H60)</f>
        <v>714</v>
      </c>
      <c r="I50" s="295">
        <f>H50-C50</f>
        <v>74</v>
      </c>
      <c r="J50" s="279">
        <f>(H50/C50-1)*100</f>
        <v>11.5625</v>
      </c>
    </row>
    <row r="51" spans="1:12">
      <c r="A51" s="282" t="s">
        <v>149</v>
      </c>
      <c r="B51" s="240">
        <v>328</v>
      </c>
      <c r="C51" s="287">
        <v>267</v>
      </c>
      <c r="D51" s="240">
        <v>236</v>
      </c>
      <c r="E51" s="227"/>
      <c r="F51" s="228"/>
      <c r="G51" s="229"/>
      <c r="H51" s="281">
        <f t="shared" ref="H51:H60" si="4">L51+M51+N51</f>
        <v>265</v>
      </c>
      <c r="I51" s="240"/>
      <c r="J51" s="229"/>
      <c r="L51" s="208">
        <v>265</v>
      </c>
    </row>
    <row r="52" spans="1:12">
      <c r="A52" s="283" t="s">
        <v>150</v>
      </c>
      <c r="B52" s="240">
        <v>85</v>
      </c>
      <c r="C52" s="287">
        <v>23</v>
      </c>
      <c r="D52" s="240">
        <v>50</v>
      </c>
      <c r="E52" s="227"/>
      <c r="F52" s="240"/>
      <c r="G52" s="229"/>
      <c r="H52" s="281">
        <f t="shared" si="4"/>
        <v>13</v>
      </c>
      <c r="I52" s="240"/>
      <c r="J52" s="229"/>
      <c r="L52" s="208">
        <v>13</v>
      </c>
    </row>
    <row r="53" spans="1:12">
      <c r="A53" s="280" t="s">
        <v>151</v>
      </c>
      <c r="B53" s="240"/>
      <c r="C53" s="287">
        <v>0</v>
      </c>
      <c r="D53" s="240">
        <v>0</v>
      </c>
      <c r="E53" s="227"/>
      <c r="F53" s="240"/>
      <c r="G53" s="229"/>
      <c r="H53" s="281">
        <f t="shared" si="4"/>
        <v>0</v>
      </c>
      <c r="I53" s="240"/>
      <c r="J53" s="229"/>
      <c r="L53" s="208"/>
    </row>
    <row r="54" spans="1:12">
      <c r="A54" s="280" t="s">
        <v>180</v>
      </c>
      <c r="B54" s="240">
        <v>240</v>
      </c>
      <c r="C54" s="287">
        <v>218</v>
      </c>
      <c r="D54" s="240">
        <v>144</v>
      </c>
      <c r="E54" s="227"/>
      <c r="F54" s="240"/>
      <c r="G54" s="229"/>
      <c r="H54" s="281">
        <f t="shared" si="4"/>
        <v>197</v>
      </c>
      <c r="I54" s="240"/>
      <c r="J54" s="229"/>
      <c r="L54" s="208">
        <v>197</v>
      </c>
    </row>
    <row r="55" spans="1:12">
      <c r="A55" s="280" t="s">
        <v>181</v>
      </c>
      <c r="B55" s="240"/>
      <c r="C55" s="287">
        <v>54</v>
      </c>
      <c r="D55" s="240">
        <v>64</v>
      </c>
      <c r="E55" s="227"/>
      <c r="F55" s="228"/>
      <c r="G55" s="229"/>
      <c r="H55" s="281">
        <f t="shared" si="4"/>
        <v>118</v>
      </c>
      <c r="I55" s="240"/>
      <c r="J55" s="229"/>
      <c r="L55" s="208">
        <v>118</v>
      </c>
    </row>
    <row r="56" spans="1:14">
      <c r="A56" s="282" t="s">
        <v>182</v>
      </c>
      <c r="B56" s="240"/>
      <c r="C56" s="287">
        <v>0</v>
      </c>
      <c r="D56" s="240">
        <v>36</v>
      </c>
      <c r="E56" s="227"/>
      <c r="F56" s="228"/>
      <c r="G56" s="229"/>
      <c r="H56" s="281">
        <f t="shared" si="4"/>
        <v>42</v>
      </c>
      <c r="I56" s="240"/>
      <c r="J56" s="229"/>
      <c r="L56" s="208"/>
      <c r="N56">
        <v>42</v>
      </c>
    </row>
    <row r="57" spans="1:12">
      <c r="A57" s="282" t="s">
        <v>183</v>
      </c>
      <c r="B57" s="240">
        <v>177</v>
      </c>
      <c r="C57" s="287">
        <v>0</v>
      </c>
      <c r="D57" s="240">
        <v>0</v>
      </c>
      <c r="E57" s="227"/>
      <c r="F57" s="228"/>
      <c r="G57" s="229"/>
      <c r="H57" s="281">
        <f t="shared" si="4"/>
        <v>15</v>
      </c>
      <c r="I57" s="240"/>
      <c r="J57" s="229"/>
      <c r="L57" s="208">
        <v>15</v>
      </c>
    </row>
    <row r="58" spans="1:12">
      <c r="A58" s="282" t="s">
        <v>184</v>
      </c>
      <c r="B58" s="240">
        <v>3</v>
      </c>
      <c r="C58" s="287">
        <v>77</v>
      </c>
      <c r="D58" s="240">
        <v>46</v>
      </c>
      <c r="E58" s="227"/>
      <c r="F58" s="228"/>
      <c r="G58" s="229"/>
      <c r="H58" s="281">
        <f t="shared" si="4"/>
        <v>64</v>
      </c>
      <c r="I58" s="240"/>
      <c r="J58" s="229"/>
      <c r="L58" s="208">
        <v>64</v>
      </c>
    </row>
    <row r="59" spans="1:12">
      <c r="A59" s="280" t="s">
        <v>158</v>
      </c>
      <c r="B59" s="240">
        <v>17</v>
      </c>
      <c r="C59" s="287">
        <v>0</v>
      </c>
      <c r="D59" s="240">
        <v>0</v>
      </c>
      <c r="E59" s="227"/>
      <c r="F59" s="228"/>
      <c r="G59" s="229"/>
      <c r="H59" s="281">
        <f t="shared" si="4"/>
        <v>0</v>
      </c>
      <c r="I59" s="240"/>
      <c r="J59" s="229"/>
      <c r="L59" s="208"/>
    </row>
    <row r="60" spans="1:10">
      <c r="A60" s="280" t="s">
        <v>185</v>
      </c>
      <c r="B60" s="240"/>
      <c r="C60" s="287">
        <v>1</v>
      </c>
      <c r="D60" s="240">
        <v>1</v>
      </c>
      <c r="E60" s="227"/>
      <c r="F60" s="240"/>
      <c r="G60" s="229"/>
      <c r="H60" s="281">
        <f t="shared" si="4"/>
        <v>0</v>
      </c>
      <c r="I60" s="240">
        <v>0</v>
      </c>
      <c r="J60" s="229">
        <v>0</v>
      </c>
    </row>
    <row r="61" spans="1:10">
      <c r="A61" s="275" t="s">
        <v>186</v>
      </c>
      <c r="B61" s="288">
        <v>1822</v>
      </c>
      <c r="C61" s="289">
        <v>1625</v>
      </c>
      <c r="D61" s="288">
        <f>SUM(D62:D71)</f>
        <v>1954</v>
      </c>
      <c r="E61" s="278">
        <f>D61/C61*100</f>
        <v>120.246153846154</v>
      </c>
      <c r="F61" s="276">
        <f>D61-B61</f>
        <v>132</v>
      </c>
      <c r="G61" s="279">
        <f>(D61/B61-1)*100</f>
        <v>7.24478594950604</v>
      </c>
      <c r="H61" s="289">
        <f>SUM(H62:H71)</f>
        <v>1528</v>
      </c>
      <c r="I61" s="295">
        <f>H61-C61</f>
        <v>-97</v>
      </c>
      <c r="J61" s="279">
        <f>(H61/C61-1)*100</f>
        <v>-5.96923076923077</v>
      </c>
    </row>
    <row r="62" spans="1:12">
      <c r="A62" s="282" t="s">
        <v>149</v>
      </c>
      <c r="B62" s="240">
        <v>735</v>
      </c>
      <c r="C62" s="287">
        <v>802</v>
      </c>
      <c r="D62" s="240">
        <v>791</v>
      </c>
      <c r="E62" s="227"/>
      <c r="F62" s="228"/>
      <c r="G62" s="229"/>
      <c r="H62" s="281">
        <f t="shared" ref="H62:H71" si="5">L62+M62+N62</f>
        <v>764</v>
      </c>
      <c r="I62" s="240"/>
      <c r="J62" s="229"/>
      <c r="L62">
        <v>764</v>
      </c>
    </row>
    <row r="63" spans="1:12">
      <c r="A63" s="167" t="s">
        <v>150</v>
      </c>
      <c r="B63" s="240">
        <v>373</v>
      </c>
      <c r="C63" s="287">
        <v>149</v>
      </c>
      <c r="D63" s="240">
        <v>493</v>
      </c>
      <c r="E63" s="227"/>
      <c r="F63" s="228"/>
      <c r="G63" s="229"/>
      <c r="H63" s="281">
        <f t="shared" si="5"/>
        <v>182</v>
      </c>
      <c r="I63" s="240"/>
      <c r="J63" s="229"/>
      <c r="L63">
        <v>182</v>
      </c>
    </row>
    <row r="64" spans="1:10">
      <c r="A64" s="167" t="s">
        <v>151</v>
      </c>
      <c r="B64" s="240"/>
      <c r="C64" s="287">
        <v>0</v>
      </c>
      <c r="D64" s="240">
        <v>0</v>
      </c>
      <c r="E64" s="227"/>
      <c r="F64" s="240"/>
      <c r="G64" s="229"/>
      <c r="H64" s="281">
        <f t="shared" si="5"/>
        <v>0</v>
      </c>
      <c r="I64" s="240"/>
      <c r="J64" s="229"/>
    </row>
    <row r="65" spans="1:10">
      <c r="A65" s="167" t="s">
        <v>187</v>
      </c>
      <c r="B65" s="240"/>
      <c r="C65" s="287">
        <v>0</v>
      </c>
      <c r="D65" s="240">
        <v>0</v>
      </c>
      <c r="E65" s="227"/>
      <c r="F65" s="240"/>
      <c r="G65" s="229"/>
      <c r="H65" s="281">
        <f t="shared" si="5"/>
        <v>0</v>
      </c>
      <c r="I65" s="240"/>
      <c r="J65" s="229"/>
    </row>
    <row r="66" spans="1:10">
      <c r="A66" s="167" t="s">
        <v>188</v>
      </c>
      <c r="B66" s="240"/>
      <c r="C66" s="287">
        <v>0</v>
      </c>
      <c r="D66" s="240">
        <v>0</v>
      </c>
      <c r="E66" s="227"/>
      <c r="F66" s="228"/>
      <c r="G66" s="229"/>
      <c r="H66" s="281">
        <f t="shared" si="5"/>
        <v>0</v>
      </c>
      <c r="I66" s="240"/>
      <c r="J66" s="229"/>
    </row>
    <row r="67" spans="1:10">
      <c r="A67" s="167" t="s">
        <v>189</v>
      </c>
      <c r="B67" s="240"/>
      <c r="C67" s="287">
        <v>0</v>
      </c>
      <c r="D67" s="240">
        <v>0</v>
      </c>
      <c r="E67" s="227"/>
      <c r="F67" s="228"/>
      <c r="G67" s="229"/>
      <c r="H67" s="281">
        <f t="shared" si="5"/>
        <v>0</v>
      </c>
      <c r="I67" s="240"/>
      <c r="J67" s="229"/>
    </row>
    <row r="68" spans="1:10">
      <c r="A68" s="280" t="s">
        <v>190</v>
      </c>
      <c r="B68" s="240"/>
      <c r="C68" s="287">
        <v>0</v>
      </c>
      <c r="D68" s="240">
        <v>0</v>
      </c>
      <c r="E68" s="227"/>
      <c r="F68" s="228"/>
      <c r="G68" s="229"/>
      <c r="H68" s="281">
        <f t="shared" si="5"/>
        <v>0</v>
      </c>
      <c r="I68" s="240"/>
      <c r="J68" s="229"/>
    </row>
    <row r="69" spans="1:10">
      <c r="A69" s="282" t="s">
        <v>191</v>
      </c>
      <c r="B69" s="240"/>
      <c r="C69" s="287">
        <v>0</v>
      </c>
      <c r="D69" s="240">
        <v>0</v>
      </c>
      <c r="E69" s="227"/>
      <c r="F69" s="240"/>
      <c r="G69" s="229"/>
      <c r="H69" s="281">
        <f t="shared" si="5"/>
        <v>0</v>
      </c>
      <c r="I69" s="240"/>
      <c r="J69" s="229"/>
    </row>
    <row r="70" spans="1:12">
      <c r="A70" s="282" t="s">
        <v>158</v>
      </c>
      <c r="B70" s="240">
        <v>714</v>
      </c>
      <c r="C70" s="287">
        <v>662</v>
      </c>
      <c r="D70" s="240">
        <v>658</v>
      </c>
      <c r="E70" s="227"/>
      <c r="F70" s="228"/>
      <c r="G70" s="229"/>
      <c r="H70" s="281">
        <f t="shared" si="5"/>
        <v>542</v>
      </c>
      <c r="I70" s="240"/>
      <c r="J70" s="229"/>
      <c r="L70">
        <v>542</v>
      </c>
    </row>
    <row r="71" spans="1:12">
      <c r="A71" s="282" t="s">
        <v>192</v>
      </c>
      <c r="B71" s="240"/>
      <c r="C71" s="287">
        <v>12</v>
      </c>
      <c r="D71" s="240">
        <v>12</v>
      </c>
      <c r="E71" s="227"/>
      <c r="F71" s="228"/>
      <c r="G71" s="229"/>
      <c r="H71" s="281">
        <f t="shared" si="5"/>
        <v>40</v>
      </c>
      <c r="I71" s="240"/>
      <c r="J71" s="229"/>
      <c r="L71">
        <v>40</v>
      </c>
    </row>
    <row r="72" spans="1:10">
      <c r="A72" s="275" t="s">
        <v>193</v>
      </c>
      <c r="B72" s="288">
        <v>571</v>
      </c>
      <c r="C72" s="289">
        <v>605</v>
      </c>
      <c r="D72" s="288">
        <f>SUM(D73:D83)</f>
        <v>758</v>
      </c>
      <c r="E72" s="278"/>
      <c r="F72" s="276">
        <f>D72-B72</f>
        <v>187</v>
      </c>
      <c r="G72" s="279">
        <f>(D72/B72-1)*100</f>
        <v>32.7495621716287</v>
      </c>
      <c r="H72" s="289">
        <f>SUM(H73:H83)</f>
        <v>516</v>
      </c>
      <c r="I72" s="295">
        <f>H72-C72</f>
        <v>-89</v>
      </c>
      <c r="J72" s="279"/>
    </row>
    <row r="73" spans="1:10">
      <c r="A73" s="280" t="s">
        <v>149</v>
      </c>
      <c r="B73" s="240"/>
      <c r="C73" s="281">
        <v>0</v>
      </c>
      <c r="D73" s="240"/>
      <c r="E73" s="227"/>
      <c r="F73" s="240"/>
      <c r="G73" s="229"/>
      <c r="H73" s="281">
        <f t="shared" ref="H73:H83" si="6">L73+M73+N73</f>
        <v>0</v>
      </c>
      <c r="I73" s="240">
        <v>0</v>
      </c>
      <c r="J73" s="229">
        <v>0</v>
      </c>
    </row>
    <row r="74" spans="1:10">
      <c r="A74" s="280" t="s">
        <v>150</v>
      </c>
      <c r="B74" s="240"/>
      <c r="C74" s="281">
        <v>0</v>
      </c>
      <c r="D74" s="240"/>
      <c r="E74" s="227"/>
      <c r="F74" s="240"/>
      <c r="G74" s="229"/>
      <c r="H74" s="281">
        <f t="shared" si="6"/>
        <v>0</v>
      </c>
      <c r="I74" s="240">
        <v>0</v>
      </c>
      <c r="J74" s="229">
        <v>0</v>
      </c>
    </row>
    <row r="75" spans="1:10">
      <c r="A75" s="282" t="s">
        <v>151</v>
      </c>
      <c r="B75" s="240"/>
      <c r="C75" s="281">
        <v>0</v>
      </c>
      <c r="D75" s="240"/>
      <c r="E75" s="227"/>
      <c r="F75" s="240"/>
      <c r="G75" s="229"/>
      <c r="H75" s="281">
        <f t="shared" si="6"/>
        <v>0</v>
      </c>
      <c r="I75" s="240">
        <v>0</v>
      </c>
      <c r="J75" s="229">
        <v>0</v>
      </c>
    </row>
    <row r="76" spans="1:10">
      <c r="A76" s="282" t="s">
        <v>194</v>
      </c>
      <c r="B76" s="240"/>
      <c r="C76" s="281">
        <v>0</v>
      </c>
      <c r="D76" s="240"/>
      <c r="E76" s="227"/>
      <c r="F76" s="240"/>
      <c r="G76" s="229"/>
      <c r="H76" s="281">
        <f t="shared" si="6"/>
        <v>0</v>
      </c>
      <c r="I76" s="240">
        <v>0</v>
      </c>
      <c r="J76" s="229">
        <v>0</v>
      </c>
    </row>
    <row r="77" spans="1:10">
      <c r="A77" s="282" t="s">
        <v>195</v>
      </c>
      <c r="B77" s="240"/>
      <c r="C77" s="281">
        <v>0</v>
      </c>
      <c r="D77" s="240"/>
      <c r="E77" s="227"/>
      <c r="F77" s="240"/>
      <c r="G77" s="229"/>
      <c r="H77" s="281">
        <f t="shared" si="6"/>
        <v>0</v>
      </c>
      <c r="I77" s="240">
        <v>0</v>
      </c>
      <c r="J77" s="229">
        <v>0</v>
      </c>
    </row>
    <row r="78" spans="1:10">
      <c r="A78" s="283" t="s">
        <v>196</v>
      </c>
      <c r="B78" s="240"/>
      <c r="C78" s="281">
        <v>0</v>
      </c>
      <c r="D78" s="240"/>
      <c r="E78" s="227"/>
      <c r="F78" s="240"/>
      <c r="G78" s="229"/>
      <c r="H78" s="281">
        <f t="shared" si="6"/>
        <v>0</v>
      </c>
      <c r="I78" s="240">
        <v>0</v>
      </c>
      <c r="J78" s="229">
        <v>0</v>
      </c>
    </row>
    <row r="79" spans="1:10">
      <c r="A79" s="280" t="s">
        <v>197</v>
      </c>
      <c r="B79" s="240"/>
      <c r="C79" s="281">
        <v>0</v>
      </c>
      <c r="D79" s="240"/>
      <c r="E79" s="227"/>
      <c r="F79" s="240"/>
      <c r="G79" s="229"/>
      <c r="H79" s="281">
        <f t="shared" si="6"/>
        <v>0</v>
      </c>
      <c r="I79" s="240">
        <v>0</v>
      </c>
      <c r="J79" s="229">
        <v>0</v>
      </c>
    </row>
    <row r="80" spans="1:10">
      <c r="A80" s="280" t="s">
        <v>198</v>
      </c>
      <c r="B80" s="240"/>
      <c r="C80" s="281">
        <v>0</v>
      </c>
      <c r="D80" s="240"/>
      <c r="E80" s="227"/>
      <c r="F80" s="240"/>
      <c r="G80" s="229"/>
      <c r="H80" s="281">
        <f t="shared" si="6"/>
        <v>0</v>
      </c>
      <c r="I80" s="240">
        <v>0</v>
      </c>
      <c r="J80" s="229">
        <v>0</v>
      </c>
    </row>
    <row r="81" spans="1:10">
      <c r="A81" s="280" t="s">
        <v>190</v>
      </c>
      <c r="B81" s="240"/>
      <c r="C81" s="281">
        <v>0</v>
      </c>
      <c r="D81" s="240"/>
      <c r="E81" s="227"/>
      <c r="F81" s="240"/>
      <c r="G81" s="229"/>
      <c r="H81" s="281">
        <f t="shared" si="6"/>
        <v>0</v>
      </c>
      <c r="I81" s="240">
        <v>0</v>
      </c>
      <c r="J81" s="229">
        <v>0</v>
      </c>
    </row>
    <row r="82" spans="1:10">
      <c r="A82" s="282" t="s">
        <v>158</v>
      </c>
      <c r="B82" s="240"/>
      <c r="C82" s="281">
        <v>0</v>
      </c>
      <c r="D82" s="240"/>
      <c r="E82" s="227"/>
      <c r="F82" s="240"/>
      <c r="G82" s="229"/>
      <c r="H82" s="281">
        <f t="shared" si="6"/>
        <v>0</v>
      </c>
      <c r="I82" s="240">
        <v>0</v>
      </c>
      <c r="J82" s="229">
        <v>0</v>
      </c>
    </row>
    <row r="83" spans="1:12">
      <c r="A83" s="282" t="s">
        <v>199</v>
      </c>
      <c r="B83" s="240">
        <v>571</v>
      </c>
      <c r="C83" s="281">
        <v>605</v>
      </c>
      <c r="D83" s="240">
        <v>758</v>
      </c>
      <c r="E83" s="227"/>
      <c r="F83" s="228"/>
      <c r="G83" s="229"/>
      <c r="H83" s="281">
        <f t="shared" si="6"/>
        <v>516</v>
      </c>
      <c r="I83" s="240"/>
      <c r="J83" s="229"/>
      <c r="L83">
        <v>516</v>
      </c>
    </row>
    <row r="84" spans="1:10">
      <c r="A84" s="290" t="s">
        <v>200</v>
      </c>
      <c r="B84" s="296">
        <v>229</v>
      </c>
      <c r="C84" s="297">
        <v>221</v>
      </c>
      <c r="D84" s="296">
        <f>SUM(D85:D92)</f>
        <v>170</v>
      </c>
      <c r="E84" s="278">
        <f>D84/C84*100</f>
        <v>76.9230769230769</v>
      </c>
      <c r="F84" s="276">
        <f>D84-B84</f>
        <v>-59</v>
      </c>
      <c r="G84" s="279">
        <f>(D84/B84-1)*100</f>
        <v>-25.764192139738</v>
      </c>
      <c r="H84" s="297">
        <f>SUM(H85:H92)</f>
        <v>185</v>
      </c>
      <c r="I84" s="295">
        <f>H84-C84</f>
        <v>-36</v>
      </c>
      <c r="J84" s="279">
        <f>(H84/C84-1)*100</f>
        <v>-16.289592760181</v>
      </c>
    </row>
    <row r="85" spans="1:12">
      <c r="A85" s="280" t="s">
        <v>149</v>
      </c>
      <c r="B85" s="240">
        <v>180</v>
      </c>
      <c r="C85" s="287">
        <v>196</v>
      </c>
      <c r="D85" s="240">
        <v>163</v>
      </c>
      <c r="E85" s="227"/>
      <c r="F85" s="228"/>
      <c r="G85" s="229"/>
      <c r="H85" s="281">
        <f t="shared" ref="H85:H92" si="7">L85+M85+N85</f>
        <v>155</v>
      </c>
      <c r="I85" s="240"/>
      <c r="J85" s="229"/>
      <c r="L85">
        <v>155</v>
      </c>
    </row>
    <row r="86" spans="1:12">
      <c r="A86" s="280" t="s">
        <v>150</v>
      </c>
      <c r="B86" s="240">
        <v>36</v>
      </c>
      <c r="C86" s="287">
        <v>0</v>
      </c>
      <c r="D86" s="240">
        <v>0</v>
      </c>
      <c r="E86" s="227"/>
      <c r="F86" s="228"/>
      <c r="G86" s="229"/>
      <c r="H86" s="281">
        <f t="shared" si="7"/>
        <v>4</v>
      </c>
      <c r="I86" s="240"/>
      <c r="J86" s="229"/>
      <c r="L86">
        <v>4</v>
      </c>
    </row>
    <row r="87" spans="1:10">
      <c r="A87" s="280" t="s">
        <v>151</v>
      </c>
      <c r="B87" s="240"/>
      <c r="C87" s="287">
        <v>0</v>
      </c>
      <c r="D87" s="240">
        <v>0</v>
      </c>
      <c r="E87" s="227"/>
      <c r="F87" s="240"/>
      <c r="G87" s="229"/>
      <c r="H87" s="281">
        <f t="shared" si="7"/>
        <v>0</v>
      </c>
      <c r="I87" s="240"/>
      <c r="J87" s="229"/>
    </row>
    <row r="88" spans="1:12">
      <c r="A88" s="282" t="s">
        <v>201</v>
      </c>
      <c r="B88" s="240">
        <v>7</v>
      </c>
      <c r="C88" s="287">
        <v>15</v>
      </c>
      <c r="D88" s="240">
        <v>7</v>
      </c>
      <c r="E88" s="227"/>
      <c r="F88" s="228"/>
      <c r="G88" s="229"/>
      <c r="H88" s="281">
        <f t="shared" si="7"/>
        <v>15</v>
      </c>
      <c r="I88" s="240"/>
      <c r="J88" s="229"/>
      <c r="L88">
        <v>15</v>
      </c>
    </row>
    <row r="89" spans="1:10">
      <c r="A89" s="282" t="s">
        <v>202</v>
      </c>
      <c r="B89" s="240"/>
      <c r="C89" s="287">
        <v>0</v>
      </c>
      <c r="D89" s="240">
        <v>0</v>
      </c>
      <c r="E89" s="227"/>
      <c r="F89" s="240"/>
      <c r="G89" s="229"/>
      <c r="H89" s="281">
        <f t="shared" si="7"/>
        <v>0</v>
      </c>
      <c r="I89" s="240"/>
      <c r="J89" s="229"/>
    </row>
    <row r="90" spans="1:12">
      <c r="A90" s="282" t="s">
        <v>190</v>
      </c>
      <c r="B90" s="240">
        <v>6</v>
      </c>
      <c r="C90" s="287">
        <v>10</v>
      </c>
      <c r="D90" s="240"/>
      <c r="E90" s="227"/>
      <c r="F90" s="228"/>
      <c r="G90" s="229"/>
      <c r="H90" s="281">
        <f t="shared" si="7"/>
        <v>6</v>
      </c>
      <c r="I90" s="240"/>
      <c r="J90" s="229"/>
      <c r="L90">
        <v>6</v>
      </c>
    </row>
    <row r="91" spans="1:10">
      <c r="A91" s="282" t="s">
        <v>158</v>
      </c>
      <c r="B91" s="240"/>
      <c r="C91" s="287">
        <v>0</v>
      </c>
      <c r="D91" s="240"/>
      <c r="E91" s="227"/>
      <c r="F91" s="228"/>
      <c r="G91" s="229"/>
      <c r="H91" s="281">
        <f t="shared" si="7"/>
        <v>0</v>
      </c>
      <c r="I91" s="240"/>
      <c r="J91" s="229"/>
    </row>
    <row r="92" spans="1:14">
      <c r="A92" s="283" t="s">
        <v>203</v>
      </c>
      <c r="B92" s="240"/>
      <c r="C92" s="287">
        <v>0</v>
      </c>
      <c r="D92" s="240"/>
      <c r="E92" s="227"/>
      <c r="F92" s="228"/>
      <c r="G92" s="229"/>
      <c r="H92" s="281">
        <f t="shared" si="7"/>
        <v>5</v>
      </c>
      <c r="I92" s="240"/>
      <c r="J92" s="229"/>
      <c r="N92">
        <v>5</v>
      </c>
    </row>
    <row r="93" spans="1:10">
      <c r="A93" s="275" t="s">
        <v>204</v>
      </c>
      <c r="B93" s="296"/>
      <c r="C93" s="297"/>
      <c r="D93" s="296"/>
      <c r="E93" s="278"/>
      <c r="F93" s="276"/>
      <c r="G93" s="279"/>
      <c r="H93" s="297"/>
      <c r="I93" s="295">
        <f>H93-C93</f>
        <v>0</v>
      </c>
      <c r="J93" s="279"/>
    </row>
    <row r="94" spans="1:10">
      <c r="A94" s="280" t="s">
        <v>149</v>
      </c>
      <c r="B94" s="240"/>
      <c r="C94" s="281">
        <v>0</v>
      </c>
      <c r="D94" s="240"/>
      <c r="E94" s="227"/>
      <c r="F94" s="240"/>
      <c r="G94" s="229"/>
      <c r="H94" s="281">
        <f t="shared" ref="H94:H102" si="8">L94+M94+N94</f>
        <v>0</v>
      </c>
      <c r="I94" s="240">
        <v>0</v>
      </c>
      <c r="J94" s="229">
        <v>0</v>
      </c>
    </row>
    <row r="95" spans="1:10">
      <c r="A95" s="282" t="s">
        <v>150</v>
      </c>
      <c r="B95" s="240"/>
      <c r="C95" s="281">
        <v>0</v>
      </c>
      <c r="D95" s="240"/>
      <c r="E95" s="227"/>
      <c r="F95" s="240"/>
      <c r="G95" s="229"/>
      <c r="H95" s="281">
        <f t="shared" si="8"/>
        <v>0</v>
      </c>
      <c r="I95" s="240">
        <v>0</v>
      </c>
      <c r="J95" s="229">
        <v>0</v>
      </c>
    </row>
    <row r="96" spans="1:10">
      <c r="A96" s="282" t="s">
        <v>151</v>
      </c>
      <c r="B96" s="240"/>
      <c r="C96" s="281">
        <v>0</v>
      </c>
      <c r="D96" s="240"/>
      <c r="E96" s="227"/>
      <c r="F96" s="240"/>
      <c r="G96" s="229"/>
      <c r="H96" s="281">
        <f t="shared" si="8"/>
        <v>0</v>
      </c>
      <c r="I96" s="240">
        <v>0</v>
      </c>
      <c r="J96" s="229">
        <v>0</v>
      </c>
    </row>
    <row r="97" spans="1:10">
      <c r="A97" s="282" t="s">
        <v>205</v>
      </c>
      <c r="B97" s="240"/>
      <c r="C97" s="281">
        <v>0</v>
      </c>
      <c r="D97" s="240"/>
      <c r="E97" s="227"/>
      <c r="F97" s="240"/>
      <c r="G97" s="229"/>
      <c r="H97" s="281">
        <f t="shared" si="8"/>
        <v>0</v>
      </c>
      <c r="I97" s="240">
        <v>0</v>
      </c>
      <c r="J97" s="229">
        <v>0</v>
      </c>
    </row>
    <row r="98" spans="1:10">
      <c r="A98" s="280" t="s">
        <v>206</v>
      </c>
      <c r="B98" s="240"/>
      <c r="C98" s="281">
        <v>0</v>
      </c>
      <c r="D98" s="240"/>
      <c r="E98" s="227"/>
      <c r="F98" s="240"/>
      <c r="G98" s="229"/>
      <c r="H98" s="281">
        <f t="shared" si="8"/>
        <v>0</v>
      </c>
      <c r="I98" s="240">
        <v>0</v>
      </c>
      <c r="J98" s="229">
        <v>0</v>
      </c>
    </row>
    <row r="99" spans="1:10">
      <c r="A99" s="280" t="s">
        <v>207</v>
      </c>
      <c r="B99" s="240"/>
      <c r="C99" s="281">
        <v>0</v>
      </c>
      <c r="D99" s="240"/>
      <c r="E99" s="227"/>
      <c r="F99" s="240"/>
      <c r="G99" s="229"/>
      <c r="H99" s="281">
        <f t="shared" si="8"/>
        <v>0</v>
      </c>
      <c r="I99" s="240">
        <v>0</v>
      </c>
      <c r="J99" s="229">
        <v>0</v>
      </c>
    </row>
    <row r="100" spans="1:10">
      <c r="A100" s="280" t="s">
        <v>190</v>
      </c>
      <c r="B100" s="240"/>
      <c r="C100" s="281">
        <v>0</v>
      </c>
      <c r="D100" s="240"/>
      <c r="E100" s="227"/>
      <c r="F100" s="240"/>
      <c r="G100" s="229"/>
      <c r="H100" s="281">
        <f t="shared" si="8"/>
        <v>0</v>
      </c>
      <c r="I100" s="240">
        <v>0</v>
      </c>
      <c r="J100" s="229">
        <v>0</v>
      </c>
    </row>
    <row r="101" spans="1:10">
      <c r="A101" s="282" t="s">
        <v>158</v>
      </c>
      <c r="B101" s="240"/>
      <c r="C101" s="281">
        <v>0</v>
      </c>
      <c r="D101" s="240"/>
      <c r="E101" s="227"/>
      <c r="F101" s="240"/>
      <c r="G101" s="229"/>
      <c r="H101" s="281">
        <f t="shared" si="8"/>
        <v>0</v>
      </c>
      <c r="I101" s="240">
        <v>0</v>
      </c>
      <c r="J101" s="229">
        <v>0</v>
      </c>
    </row>
    <row r="102" spans="1:10">
      <c r="A102" s="282" t="s">
        <v>208</v>
      </c>
      <c r="B102" s="240"/>
      <c r="C102" s="281">
        <v>0</v>
      </c>
      <c r="D102" s="240"/>
      <c r="E102" s="227"/>
      <c r="F102" s="228"/>
      <c r="G102" s="229"/>
      <c r="H102" s="281">
        <f t="shared" si="8"/>
        <v>0</v>
      </c>
      <c r="I102" s="240"/>
      <c r="J102" s="229"/>
    </row>
    <row r="103" spans="1:10">
      <c r="A103" s="290" t="s">
        <v>209</v>
      </c>
      <c r="B103" s="296"/>
      <c r="C103" s="297">
        <v>0</v>
      </c>
      <c r="D103" s="296"/>
      <c r="E103" s="278"/>
      <c r="F103" s="276">
        <f>D103-B103</f>
        <v>0</v>
      </c>
      <c r="G103" s="279" t="e">
        <f>(D103/B103-1)*100</f>
        <v>#DIV/0!</v>
      </c>
      <c r="H103" s="297">
        <f>SUM(H104:H117)</f>
        <v>0</v>
      </c>
      <c r="I103" s="295">
        <f>H103-C103</f>
        <v>0</v>
      </c>
      <c r="J103" s="279"/>
    </row>
    <row r="104" spans="1:10">
      <c r="A104" s="282" t="s">
        <v>149</v>
      </c>
      <c r="B104" s="240"/>
      <c r="C104" s="281">
        <v>0</v>
      </c>
      <c r="D104" s="240"/>
      <c r="E104" s="227"/>
      <c r="F104" s="228"/>
      <c r="G104" s="229"/>
      <c r="H104" s="281">
        <f t="shared" ref="H104:H117" si="9">L104+M104+N104</f>
        <v>0</v>
      </c>
      <c r="I104" s="240"/>
      <c r="J104" s="229"/>
    </row>
    <row r="105" spans="1:10">
      <c r="A105" s="280" t="s">
        <v>150</v>
      </c>
      <c r="B105" s="240"/>
      <c r="C105" s="281">
        <v>0</v>
      </c>
      <c r="D105" s="240"/>
      <c r="E105" s="227"/>
      <c r="F105" s="228"/>
      <c r="G105" s="229"/>
      <c r="H105" s="281">
        <f t="shared" si="9"/>
        <v>0</v>
      </c>
      <c r="I105" s="240"/>
      <c r="J105" s="229"/>
    </row>
    <row r="106" spans="1:10">
      <c r="A106" s="280" t="s">
        <v>151</v>
      </c>
      <c r="B106" s="240"/>
      <c r="C106" s="281">
        <v>0</v>
      </c>
      <c r="D106" s="240"/>
      <c r="E106" s="227"/>
      <c r="F106" s="240"/>
      <c r="G106" s="229"/>
      <c r="H106" s="281">
        <f t="shared" si="9"/>
        <v>0</v>
      </c>
      <c r="I106" s="240"/>
      <c r="J106" s="229"/>
    </row>
    <row r="107" spans="1:10">
      <c r="A107" s="280" t="s">
        <v>210</v>
      </c>
      <c r="B107" s="240"/>
      <c r="C107" s="281">
        <v>0</v>
      </c>
      <c r="D107" s="240"/>
      <c r="E107" s="227"/>
      <c r="F107" s="240"/>
      <c r="G107" s="229"/>
      <c r="H107" s="281">
        <f t="shared" si="9"/>
        <v>0</v>
      </c>
      <c r="I107" s="240"/>
      <c r="J107" s="229"/>
    </row>
    <row r="108" spans="1:10">
      <c r="A108" s="282" t="s">
        <v>211</v>
      </c>
      <c r="B108" s="240"/>
      <c r="C108" s="281">
        <v>0</v>
      </c>
      <c r="D108" s="240"/>
      <c r="E108" s="227"/>
      <c r="F108" s="240"/>
      <c r="G108" s="229"/>
      <c r="H108" s="281">
        <f t="shared" si="9"/>
        <v>0</v>
      </c>
      <c r="I108" s="240"/>
      <c r="J108" s="229"/>
    </row>
    <row r="109" spans="1:10">
      <c r="A109" s="282" t="s">
        <v>212</v>
      </c>
      <c r="B109" s="240"/>
      <c r="C109" s="281">
        <v>0</v>
      </c>
      <c r="D109" s="240"/>
      <c r="E109" s="227"/>
      <c r="F109" s="228"/>
      <c r="G109" s="229"/>
      <c r="H109" s="281">
        <f t="shared" si="9"/>
        <v>0</v>
      </c>
      <c r="I109" s="240"/>
      <c r="J109" s="229"/>
    </row>
    <row r="110" spans="1:10">
      <c r="A110" s="282" t="s">
        <v>213</v>
      </c>
      <c r="B110" s="240"/>
      <c r="C110" s="281">
        <v>0</v>
      </c>
      <c r="D110" s="240"/>
      <c r="E110" s="227"/>
      <c r="F110" s="240"/>
      <c r="G110" s="229"/>
      <c r="H110" s="281">
        <f t="shared" si="9"/>
        <v>0</v>
      </c>
      <c r="I110" s="240"/>
      <c r="J110" s="229"/>
    </row>
    <row r="111" spans="1:10">
      <c r="A111" s="280" t="s">
        <v>214</v>
      </c>
      <c r="B111" s="240"/>
      <c r="C111" s="281">
        <v>0</v>
      </c>
      <c r="D111" s="240"/>
      <c r="E111" s="227"/>
      <c r="F111" s="240"/>
      <c r="G111" s="229"/>
      <c r="H111" s="281">
        <f t="shared" si="9"/>
        <v>0</v>
      </c>
      <c r="I111" s="240"/>
      <c r="J111" s="229"/>
    </row>
    <row r="112" spans="1:10">
      <c r="A112" s="280" t="s">
        <v>215</v>
      </c>
      <c r="B112" s="240"/>
      <c r="C112" s="281">
        <v>0</v>
      </c>
      <c r="D112" s="240"/>
      <c r="E112" s="227"/>
      <c r="F112" s="240"/>
      <c r="G112" s="229"/>
      <c r="H112" s="281">
        <f t="shared" si="9"/>
        <v>0</v>
      </c>
      <c r="I112" s="240"/>
      <c r="J112" s="229"/>
    </row>
    <row r="113" spans="1:10">
      <c r="A113" s="280" t="s">
        <v>216</v>
      </c>
      <c r="B113" s="240"/>
      <c r="C113" s="281">
        <v>0</v>
      </c>
      <c r="D113" s="240"/>
      <c r="E113" s="227"/>
      <c r="F113" s="240"/>
      <c r="G113" s="229"/>
      <c r="H113" s="281">
        <f t="shared" si="9"/>
        <v>0</v>
      </c>
      <c r="I113" s="240"/>
      <c r="J113" s="229"/>
    </row>
    <row r="114" spans="1:10">
      <c r="A114" s="282" t="s">
        <v>217</v>
      </c>
      <c r="B114" s="240"/>
      <c r="C114" s="281">
        <v>0</v>
      </c>
      <c r="D114" s="240"/>
      <c r="E114" s="227"/>
      <c r="F114" s="240"/>
      <c r="G114" s="229"/>
      <c r="H114" s="281">
        <f t="shared" si="9"/>
        <v>0</v>
      </c>
      <c r="I114" s="240"/>
      <c r="J114" s="229"/>
    </row>
    <row r="115" spans="1:10">
      <c r="A115" s="282" t="s">
        <v>218</v>
      </c>
      <c r="B115" s="240"/>
      <c r="C115" s="281">
        <v>0</v>
      </c>
      <c r="D115" s="240"/>
      <c r="E115" s="227"/>
      <c r="F115" s="240"/>
      <c r="G115" s="229"/>
      <c r="H115" s="281">
        <f t="shared" si="9"/>
        <v>0</v>
      </c>
      <c r="I115" s="240"/>
      <c r="J115" s="229"/>
    </row>
    <row r="116" spans="1:10">
      <c r="A116" s="282" t="s">
        <v>158</v>
      </c>
      <c r="B116" s="240"/>
      <c r="C116" s="281">
        <v>0</v>
      </c>
      <c r="D116" s="240"/>
      <c r="E116" s="227"/>
      <c r="F116" s="228"/>
      <c r="G116" s="229"/>
      <c r="H116" s="281">
        <f t="shared" si="9"/>
        <v>0</v>
      </c>
      <c r="I116" s="240"/>
      <c r="J116" s="229"/>
    </row>
    <row r="117" spans="1:10">
      <c r="A117" s="282" t="s">
        <v>219</v>
      </c>
      <c r="B117" s="240"/>
      <c r="C117" s="281">
        <v>0</v>
      </c>
      <c r="D117" s="240"/>
      <c r="E117" s="227"/>
      <c r="F117" s="228"/>
      <c r="G117" s="229"/>
      <c r="H117" s="281">
        <f t="shared" si="9"/>
        <v>0</v>
      </c>
      <c r="I117" s="240"/>
      <c r="J117" s="229"/>
    </row>
    <row r="118" spans="1:10">
      <c r="A118" s="298" t="s">
        <v>220</v>
      </c>
      <c r="B118" s="296">
        <v>1550</v>
      </c>
      <c r="C118" s="297">
        <v>1343</v>
      </c>
      <c r="D118" s="296">
        <f>SUM(D119:D126)</f>
        <v>1105</v>
      </c>
      <c r="E118" s="278">
        <f>D118/C118*100</f>
        <v>82.2784810126582</v>
      </c>
      <c r="F118" s="276">
        <f>D118-B118</f>
        <v>-445</v>
      </c>
      <c r="G118" s="279">
        <f>(D118/B118-1)*100</f>
        <v>-28.7096774193548</v>
      </c>
      <c r="H118" s="297">
        <f>SUM(H119:H126)</f>
        <v>1271</v>
      </c>
      <c r="I118" s="295">
        <f>H118-C118</f>
        <v>-72</v>
      </c>
      <c r="J118" s="279">
        <f>(H118/C118-1)*100</f>
        <v>-5.36113179448995</v>
      </c>
    </row>
    <row r="119" spans="1:12">
      <c r="A119" s="280" t="s">
        <v>149</v>
      </c>
      <c r="B119" s="240">
        <v>1125</v>
      </c>
      <c r="C119" s="287">
        <v>1106</v>
      </c>
      <c r="D119" s="240">
        <v>1019</v>
      </c>
      <c r="E119" s="227"/>
      <c r="F119" s="228"/>
      <c r="G119" s="229"/>
      <c r="H119" s="281">
        <f t="shared" ref="H119:H126" si="10">L119+M119+N119</f>
        <v>1040</v>
      </c>
      <c r="I119" s="240"/>
      <c r="J119" s="229"/>
      <c r="L119">
        <v>1040</v>
      </c>
    </row>
    <row r="120" spans="1:12">
      <c r="A120" s="280" t="s">
        <v>150</v>
      </c>
      <c r="B120" s="240">
        <v>424</v>
      </c>
      <c r="C120" s="287">
        <v>237</v>
      </c>
      <c r="D120" s="240">
        <v>82</v>
      </c>
      <c r="E120" s="227"/>
      <c r="F120" s="228"/>
      <c r="G120" s="229"/>
      <c r="H120" s="281">
        <f t="shared" si="10"/>
        <v>232</v>
      </c>
      <c r="I120" s="240"/>
      <c r="J120" s="229"/>
      <c r="L120">
        <v>232</v>
      </c>
    </row>
    <row r="121" spans="1:10">
      <c r="A121" s="280" t="s">
        <v>151</v>
      </c>
      <c r="B121" s="240"/>
      <c r="C121" s="287">
        <v>0</v>
      </c>
      <c r="D121" s="240">
        <v>0</v>
      </c>
      <c r="E121" s="227"/>
      <c r="F121" s="228"/>
      <c r="G121" s="229"/>
      <c r="H121" s="281">
        <f t="shared" si="10"/>
        <v>0</v>
      </c>
      <c r="I121" s="240"/>
      <c r="J121" s="229"/>
    </row>
    <row r="122" spans="1:10">
      <c r="A122" s="282" t="s">
        <v>221</v>
      </c>
      <c r="B122" s="240"/>
      <c r="C122" s="281">
        <v>0</v>
      </c>
      <c r="D122" s="240">
        <v>0</v>
      </c>
      <c r="E122" s="227"/>
      <c r="F122" s="228"/>
      <c r="G122" s="229"/>
      <c r="H122" s="281">
        <f t="shared" si="10"/>
        <v>0</v>
      </c>
      <c r="I122" s="240"/>
      <c r="J122" s="229"/>
    </row>
    <row r="123" spans="1:10">
      <c r="A123" s="282" t="s">
        <v>222</v>
      </c>
      <c r="B123" s="240"/>
      <c r="C123" s="287">
        <v>0</v>
      </c>
      <c r="D123" s="240">
        <v>0</v>
      </c>
      <c r="E123" s="227"/>
      <c r="F123" s="228"/>
      <c r="G123" s="229"/>
      <c r="H123" s="281">
        <f t="shared" si="10"/>
        <v>0</v>
      </c>
      <c r="I123" s="240"/>
      <c r="J123" s="229"/>
    </row>
    <row r="124" spans="1:10">
      <c r="A124" s="282" t="s">
        <v>223</v>
      </c>
      <c r="B124" s="240">
        <v>1</v>
      </c>
      <c r="C124" s="287">
        <v>0</v>
      </c>
      <c r="D124" s="240">
        <v>0</v>
      </c>
      <c r="E124" s="227"/>
      <c r="F124" s="228"/>
      <c r="G124" s="229"/>
      <c r="H124" s="281">
        <f t="shared" si="10"/>
        <v>0</v>
      </c>
      <c r="I124" s="240"/>
      <c r="J124" s="229"/>
    </row>
    <row r="125" spans="1:10">
      <c r="A125" s="280" t="s">
        <v>158</v>
      </c>
      <c r="B125" s="240"/>
      <c r="C125" s="287">
        <v>0</v>
      </c>
      <c r="D125" s="240">
        <v>0</v>
      </c>
      <c r="E125" s="227"/>
      <c r="F125" s="228"/>
      <c r="G125" s="229"/>
      <c r="H125" s="281">
        <f t="shared" si="10"/>
        <v>0</v>
      </c>
      <c r="I125" s="240"/>
      <c r="J125" s="229"/>
    </row>
    <row r="126" spans="1:14">
      <c r="A126" s="280" t="s">
        <v>224</v>
      </c>
      <c r="B126" s="240"/>
      <c r="C126" s="287">
        <v>0</v>
      </c>
      <c r="D126" s="240">
        <v>4</v>
      </c>
      <c r="E126" s="227"/>
      <c r="F126" s="228"/>
      <c r="G126" s="229"/>
      <c r="H126" s="281">
        <f t="shared" si="10"/>
        <v>-1</v>
      </c>
      <c r="I126" s="240"/>
      <c r="J126" s="229"/>
      <c r="N126">
        <v>-1</v>
      </c>
    </row>
    <row r="127" spans="1:10">
      <c r="A127" s="298" t="s">
        <v>225</v>
      </c>
      <c r="B127" s="296"/>
      <c r="C127" s="297"/>
      <c r="D127" s="296"/>
      <c r="E127" s="278"/>
      <c r="F127" s="276">
        <f>D127-B127</f>
        <v>0</v>
      </c>
      <c r="G127" s="279"/>
      <c r="H127" s="297"/>
      <c r="I127" s="295">
        <f>H127-C127</f>
        <v>0</v>
      </c>
      <c r="J127" s="279"/>
    </row>
    <row r="128" spans="1:10">
      <c r="A128" s="280" t="s">
        <v>149</v>
      </c>
      <c r="B128" s="240"/>
      <c r="C128" s="287">
        <v>0</v>
      </c>
      <c r="D128" s="240"/>
      <c r="E128" s="227"/>
      <c r="F128" s="228"/>
      <c r="G128" s="229"/>
      <c r="H128" s="281">
        <f t="shared" ref="H128:H137" si="11">L128+M128+N128</f>
        <v>0</v>
      </c>
      <c r="I128" s="240"/>
      <c r="J128" s="229"/>
    </row>
    <row r="129" spans="1:10">
      <c r="A129" s="280" t="s">
        <v>150</v>
      </c>
      <c r="B129" s="240"/>
      <c r="C129" s="287">
        <v>0</v>
      </c>
      <c r="D129" s="240"/>
      <c r="E129" s="227"/>
      <c r="F129" s="228"/>
      <c r="G129" s="229"/>
      <c r="H129" s="281">
        <f t="shared" si="11"/>
        <v>0</v>
      </c>
      <c r="I129" s="240"/>
      <c r="J129" s="229"/>
    </row>
    <row r="130" spans="1:10">
      <c r="A130" s="280" t="s">
        <v>151</v>
      </c>
      <c r="B130" s="240"/>
      <c r="C130" s="287">
        <v>0</v>
      </c>
      <c r="D130" s="240"/>
      <c r="E130" s="227"/>
      <c r="F130" s="240"/>
      <c r="G130" s="229"/>
      <c r="H130" s="281">
        <f t="shared" si="11"/>
        <v>0</v>
      </c>
      <c r="I130" s="240"/>
      <c r="J130" s="229"/>
    </row>
    <row r="131" spans="1:10">
      <c r="A131" s="282" t="s">
        <v>226</v>
      </c>
      <c r="B131" s="240"/>
      <c r="C131" s="287">
        <v>0</v>
      </c>
      <c r="D131" s="240"/>
      <c r="E131" s="227"/>
      <c r="F131" s="240"/>
      <c r="G131" s="229"/>
      <c r="H131" s="281">
        <f t="shared" si="11"/>
        <v>0</v>
      </c>
      <c r="I131" s="240"/>
      <c r="J131" s="229"/>
    </row>
    <row r="132" spans="1:10">
      <c r="A132" s="282" t="s">
        <v>227</v>
      </c>
      <c r="B132" s="240"/>
      <c r="C132" s="287">
        <v>0</v>
      </c>
      <c r="D132" s="240"/>
      <c r="E132" s="227"/>
      <c r="F132" s="240"/>
      <c r="G132" s="229"/>
      <c r="H132" s="281">
        <f t="shared" si="11"/>
        <v>0</v>
      </c>
      <c r="I132" s="240"/>
      <c r="J132" s="229"/>
    </row>
    <row r="133" spans="1:10">
      <c r="A133" s="282" t="s">
        <v>228</v>
      </c>
      <c r="B133" s="240"/>
      <c r="C133" s="287">
        <v>0</v>
      </c>
      <c r="D133" s="240"/>
      <c r="E133" s="227"/>
      <c r="F133" s="240"/>
      <c r="G133" s="229"/>
      <c r="H133" s="281">
        <f t="shared" si="11"/>
        <v>0</v>
      </c>
      <c r="I133" s="240"/>
      <c r="J133" s="229"/>
    </row>
    <row r="134" spans="1:10">
      <c r="A134" s="280" t="s">
        <v>229</v>
      </c>
      <c r="B134" s="240"/>
      <c r="C134" s="287">
        <v>0</v>
      </c>
      <c r="D134" s="240"/>
      <c r="E134" s="227"/>
      <c r="F134" s="240"/>
      <c r="G134" s="229"/>
      <c r="H134" s="281">
        <f t="shared" si="11"/>
        <v>0</v>
      </c>
      <c r="I134" s="240"/>
      <c r="J134" s="229"/>
    </row>
    <row r="135" spans="1:10">
      <c r="A135" s="280" t="s">
        <v>230</v>
      </c>
      <c r="B135" s="240"/>
      <c r="C135" s="287">
        <v>0</v>
      </c>
      <c r="D135" s="240"/>
      <c r="E135" s="227"/>
      <c r="F135" s="228"/>
      <c r="G135" s="229"/>
      <c r="H135" s="281">
        <f t="shared" si="11"/>
        <v>0</v>
      </c>
      <c r="I135" s="240"/>
      <c r="J135" s="229"/>
    </row>
    <row r="136" spans="1:10">
      <c r="A136" s="280" t="s">
        <v>158</v>
      </c>
      <c r="B136" s="240"/>
      <c r="C136" s="287">
        <v>0</v>
      </c>
      <c r="D136" s="240"/>
      <c r="E136" s="227"/>
      <c r="F136" s="228"/>
      <c r="G136" s="229"/>
      <c r="H136" s="281">
        <f t="shared" si="11"/>
        <v>0</v>
      </c>
      <c r="I136" s="240"/>
      <c r="J136" s="229"/>
    </row>
    <row r="137" spans="1:10">
      <c r="A137" s="282" t="s">
        <v>231</v>
      </c>
      <c r="B137" s="240"/>
      <c r="C137" s="287">
        <v>0</v>
      </c>
      <c r="D137" s="240"/>
      <c r="E137" s="227"/>
      <c r="F137" s="228"/>
      <c r="G137" s="229"/>
      <c r="H137" s="281">
        <f t="shared" si="11"/>
        <v>0</v>
      </c>
      <c r="I137" s="240"/>
      <c r="J137" s="229"/>
    </row>
    <row r="138" spans="1:10">
      <c r="A138" s="290" t="s">
        <v>232</v>
      </c>
      <c r="B138" s="296"/>
      <c r="C138" s="297"/>
      <c r="D138" s="296"/>
      <c r="E138" s="278"/>
      <c r="F138" s="276"/>
      <c r="G138" s="279"/>
      <c r="H138" s="297"/>
      <c r="I138" s="295"/>
      <c r="J138" s="279"/>
    </row>
    <row r="139" spans="1:10">
      <c r="A139" s="282" t="s">
        <v>149</v>
      </c>
      <c r="B139" s="240"/>
      <c r="C139" s="281">
        <v>0</v>
      </c>
      <c r="D139" s="240"/>
      <c r="E139" s="227"/>
      <c r="F139" s="240"/>
      <c r="G139" s="229"/>
      <c r="H139" s="281">
        <f t="shared" ref="H139:H149" si="12">L139+M139+N139</f>
        <v>0</v>
      </c>
      <c r="I139" s="240">
        <v>0</v>
      </c>
      <c r="J139" s="229">
        <v>0</v>
      </c>
    </row>
    <row r="140" spans="1:10">
      <c r="A140" s="283" t="s">
        <v>150</v>
      </c>
      <c r="B140" s="240"/>
      <c r="C140" s="281">
        <v>0</v>
      </c>
      <c r="D140" s="240"/>
      <c r="E140" s="227"/>
      <c r="F140" s="240"/>
      <c r="G140" s="229"/>
      <c r="H140" s="281">
        <f t="shared" si="12"/>
        <v>0</v>
      </c>
      <c r="I140" s="240">
        <v>0</v>
      </c>
      <c r="J140" s="229">
        <v>0</v>
      </c>
    </row>
    <row r="141" spans="1:10">
      <c r="A141" s="280" t="s">
        <v>151</v>
      </c>
      <c r="B141" s="240"/>
      <c r="C141" s="281">
        <v>0</v>
      </c>
      <c r="D141" s="240"/>
      <c r="E141" s="227"/>
      <c r="F141" s="240"/>
      <c r="G141" s="229"/>
      <c r="H141" s="281">
        <f t="shared" si="12"/>
        <v>0</v>
      </c>
      <c r="I141" s="240">
        <v>0</v>
      </c>
      <c r="J141" s="229">
        <v>0</v>
      </c>
    </row>
    <row r="142" spans="1:10">
      <c r="A142" s="280" t="s">
        <v>233</v>
      </c>
      <c r="B142" s="240"/>
      <c r="C142" s="281">
        <v>0</v>
      </c>
      <c r="D142" s="240"/>
      <c r="E142" s="227"/>
      <c r="F142" s="240"/>
      <c r="G142" s="229"/>
      <c r="H142" s="281">
        <f t="shared" si="12"/>
        <v>0</v>
      </c>
      <c r="I142" s="240">
        <v>0</v>
      </c>
      <c r="J142" s="229">
        <v>0</v>
      </c>
    </row>
    <row r="143" spans="1:10">
      <c r="A143" s="280" t="s">
        <v>234</v>
      </c>
      <c r="B143" s="240"/>
      <c r="C143" s="281">
        <v>0</v>
      </c>
      <c r="D143" s="240"/>
      <c r="E143" s="227"/>
      <c r="F143" s="240"/>
      <c r="G143" s="229"/>
      <c r="H143" s="281">
        <f t="shared" si="12"/>
        <v>0</v>
      </c>
      <c r="I143" s="240">
        <v>0</v>
      </c>
      <c r="J143" s="229">
        <v>0</v>
      </c>
    </row>
    <row r="144" spans="1:10">
      <c r="A144" s="282" t="s">
        <v>235</v>
      </c>
      <c r="B144" s="240"/>
      <c r="C144" s="281">
        <v>0</v>
      </c>
      <c r="D144" s="240"/>
      <c r="E144" s="227"/>
      <c r="F144" s="240"/>
      <c r="G144" s="229"/>
      <c r="H144" s="281">
        <f t="shared" si="12"/>
        <v>0</v>
      </c>
      <c r="I144" s="240">
        <v>0</v>
      </c>
      <c r="J144" s="229">
        <v>0</v>
      </c>
    </row>
    <row r="145" spans="1:10">
      <c r="A145" s="282" t="s">
        <v>236</v>
      </c>
      <c r="B145" s="240"/>
      <c r="C145" s="281">
        <v>0</v>
      </c>
      <c r="D145" s="240"/>
      <c r="E145" s="227"/>
      <c r="F145" s="240"/>
      <c r="G145" s="229"/>
      <c r="H145" s="281">
        <f t="shared" si="12"/>
        <v>0</v>
      </c>
      <c r="I145" s="240">
        <v>0</v>
      </c>
      <c r="J145" s="229">
        <v>0</v>
      </c>
    </row>
    <row r="146" spans="1:10">
      <c r="A146" s="282" t="s">
        <v>237</v>
      </c>
      <c r="B146" s="240"/>
      <c r="C146" s="281">
        <v>0</v>
      </c>
      <c r="D146" s="240"/>
      <c r="E146" s="227"/>
      <c r="F146" s="240"/>
      <c r="G146" s="229"/>
      <c r="H146" s="281">
        <f t="shared" si="12"/>
        <v>0</v>
      </c>
      <c r="I146" s="240">
        <v>0</v>
      </c>
      <c r="J146" s="229">
        <v>0</v>
      </c>
    </row>
    <row r="147" spans="1:10">
      <c r="A147" s="280" t="s">
        <v>238</v>
      </c>
      <c r="B147" s="240"/>
      <c r="C147" s="281">
        <v>0</v>
      </c>
      <c r="D147" s="240"/>
      <c r="E147" s="227"/>
      <c r="F147" s="240"/>
      <c r="G147" s="229"/>
      <c r="H147" s="281">
        <f t="shared" si="12"/>
        <v>0</v>
      </c>
      <c r="I147" s="240">
        <v>0</v>
      </c>
      <c r="J147" s="229">
        <v>0</v>
      </c>
    </row>
    <row r="148" spans="1:10">
      <c r="A148" s="280" t="s">
        <v>158</v>
      </c>
      <c r="B148" s="240"/>
      <c r="C148" s="281">
        <v>0</v>
      </c>
      <c r="D148" s="240"/>
      <c r="E148" s="227"/>
      <c r="F148" s="240"/>
      <c r="G148" s="229"/>
      <c r="H148" s="281">
        <f t="shared" si="12"/>
        <v>0</v>
      </c>
      <c r="I148" s="240">
        <v>0</v>
      </c>
      <c r="J148" s="229">
        <v>0</v>
      </c>
    </row>
    <row r="149" spans="1:10">
      <c r="A149" s="280" t="s">
        <v>239</v>
      </c>
      <c r="B149" s="240"/>
      <c r="C149" s="281">
        <v>0</v>
      </c>
      <c r="D149" s="240"/>
      <c r="E149" s="227"/>
      <c r="F149" s="240"/>
      <c r="G149" s="229"/>
      <c r="H149" s="281">
        <f t="shared" si="12"/>
        <v>0</v>
      </c>
      <c r="I149" s="240">
        <v>0</v>
      </c>
      <c r="J149" s="229">
        <v>0</v>
      </c>
    </row>
    <row r="150" spans="1:10">
      <c r="A150" s="275" t="s">
        <v>240</v>
      </c>
      <c r="B150" s="288">
        <v>25</v>
      </c>
      <c r="C150" s="289">
        <v>18</v>
      </c>
      <c r="D150" s="288">
        <f>SUM(D151:D156)</f>
        <v>0</v>
      </c>
      <c r="E150" s="278">
        <f>D150/C150*100</f>
        <v>0</v>
      </c>
      <c r="F150" s="276">
        <f>D150-B150</f>
        <v>-25</v>
      </c>
      <c r="G150" s="279">
        <f>(D150/B150-1)*100</f>
        <v>-100</v>
      </c>
      <c r="H150" s="289">
        <f>SUM(H151:H156)</f>
        <v>12</v>
      </c>
      <c r="I150" s="295">
        <f>H150-C150</f>
        <v>-6</v>
      </c>
      <c r="J150" s="279">
        <f>(H150/C150-1)*100</f>
        <v>-33.3333333333333</v>
      </c>
    </row>
    <row r="151" spans="1:10">
      <c r="A151" s="280" t="s">
        <v>149</v>
      </c>
      <c r="B151" s="240"/>
      <c r="C151" s="287">
        <v>0</v>
      </c>
      <c r="D151" s="240"/>
      <c r="E151" s="227"/>
      <c r="F151" s="228"/>
      <c r="G151" s="229"/>
      <c r="H151" s="281">
        <f t="shared" ref="H151:H156" si="13">L151+M151+N151</f>
        <v>0</v>
      </c>
      <c r="I151" s="240"/>
      <c r="J151" s="229"/>
    </row>
    <row r="152" spans="1:10">
      <c r="A152" s="280" t="s">
        <v>150</v>
      </c>
      <c r="B152" s="240">
        <v>1</v>
      </c>
      <c r="C152" s="287">
        <v>0</v>
      </c>
      <c r="D152" s="240"/>
      <c r="E152" s="227"/>
      <c r="F152" s="299"/>
      <c r="G152" s="299"/>
      <c r="H152" s="281">
        <f t="shared" si="13"/>
        <v>0</v>
      </c>
      <c r="I152" s="240"/>
      <c r="J152" s="229"/>
    </row>
    <row r="153" spans="1:10">
      <c r="A153" s="282" t="s">
        <v>151</v>
      </c>
      <c r="B153" s="240"/>
      <c r="C153" s="287">
        <v>0</v>
      </c>
      <c r="D153" s="240"/>
      <c r="E153" s="227"/>
      <c r="F153" s="240"/>
      <c r="G153" s="229"/>
      <c r="H153" s="281">
        <f t="shared" si="13"/>
        <v>0</v>
      </c>
      <c r="I153" s="240"/>
      <c r="J153" s="229"/>
    </row>
    <row r="154" spans="1:10">
      <c r="A154" s="282" t="s">
        <v>241</v>
      </c>
      <c r="B154" s="240"/>
      <c r="C154" s="287">
        <v>0</v>
      </c>
      <c r="D154" s="240"/>
      <c r="E154" s="227"/>
      <c r="F154" s="228"/>
      <c r="G154" s="229"/>
      <c r="H154" s="281">
        <f t="shared" si="13"/>
        <v>0</v>
      </c>
      <c r="I154" s="240"/>
      <c r="J154" s="229"/>
    </row>
    <row r="155" spans="1:10">
      <c r="A155" s="282" t="s">
        <v>158</v>
      </c>
      <c r="B155" s="240"/>
      <c r="C155" s="287">
        <v>0</v>
      </c>
      <c r="D155" s="240"/>
      <c r="E155" s="227"/>
      <c r="F155" s="240"/>
      <c r="G155" s="229"/>
      <c r="H155" s="281">
        <f t="shared" si="13"/>
        <v>0</v>
      </c>
      <c r="I155" s="240"/>
      <c r="J155" s="229"/>
    </row>
    <row r="156" spans="1:14">
      <c r="A156" s="283" t="s">
        <v>242</v>
      </c>
      <c r="B156" s="240">
        <v>24</v>
      </c>
      <c r="C156" s="287">
        <v>18</v>
      </c>
      <c r="D156" s="240"/>
      <c r="E156" s="227"/>
      <c r="F156" s="228"/>
      <c r="G156" s="229"/>
      <c r="H156" s="281">
        <f t="shared" si="13"/>
        <v>12</v>
      </c>
      <c r="I156" s="240"/>
      <c r="J156" s="229"/>
      <c r="N156">
        <v>12</v>
      </c>
    </row>
    <row r="157" spans="1:10">
      <c r="A157" s="275" t="s">
        <v>243</v>
      </c>
      <c r="B157" s="276">
        <v>34</v>
      </c>
      <c r="C157" s="277">
        <v>33</v>
      </c>
      <c r="D157" s="276">
        <f>SUM(D158:D165)</f>
        <v>30</v>
      </c>
      <c r="E157" s="278">
        <f>D157/C157*100</f>
        <v>90.9090909090909</v>
      </c>
      <c r="F157" s="276">
        <f>D157-B157</f>
        <v>-4</v>
      </c>
      <c r="G157" s="279">
        <f>(D157/B157-1)*100</f>
        <v>-11.7647058823529</v>
      </c>
      <c r="H157" s="277">
        <f>SUM(H158:H165)</f>
        <v>33</v>
      </c>
      <c r="I157" s="295">
        <f>H157-C157</f>
        <v>0</v>
      </c>
      <c r="J157" s="279">
        <f>(H157/C157-1)*100</f>
        <v>0</v>
      </c>
    </row>
    <row r="158" spans="1:12">
      <c r="A158" s="280" t="s">
        <v>149</v>
      </c>
      <c r="B158" s="240">
        <v>33</v>
      </c>
      <c r="C158" s="287">
        <v>32</v>
      </c>
      <c r="D158" s="240">
        <v>29</v>
      </c>
      <c r="E158" s="227"/>
      <c r="F158" s="228"/>
      <c r="G158" s="229"/>
      <c r="H158" s="281">
        <f t="shared" ref="H158:H165" si="14">L158+M158+N158</f>
        <v>32</v>
      </c>
      <c r="I158" s="240"/>
      <c r="J158" s="229"/>
      <c r="L158">
        <v>32</v>
      </c>
    </row>
    <row r="159" spans="1:12">
      <c r="A159" s="282" t="s">
        <v>150</v>
      </c>
      <c r="B159" s="240">
        <v>1</v>
      </c>
      <c r="C159" s="287">
        <v>1</v>
      </c>
      <c r="D159" s="240">
        <v>1</v>
      </c>
      <c r="E159" s="227"/>
      <c r="F159" s="228"/>
      <c r="G159" s="229"/>
      <c r="H159" s="281">
        <f t="shared" si="14"/>
        <v>1</v>
      </c>
      <c r="I159" s="240"/>
      <c r="J159" s="229"/>
      <c r="L159">
        <v>1</v>
      </c>
    </row>
    <row r="160" spans="1:10">
      <c r="A160" s="282" t="s">
        <v>151</v>
      </c>
      <c r="B160" s="240"/>
      <c r="C160" s="287">
        <v>0</v>
      </c>
      <c r="D160" s="240"/>
      <c r="E160" s="227"/>
      <c r="F160" s="228"/>
      <c r="G160" s="229"/>
      <c r="H160" s="281">
        <f t="shared" si="14"/>
        <v>0</v>
      </c>
      <c r="I160" s="240"/>
      <c r="J160" s="229"/>
    </row>
    <row r="161" spans="1:10">
      <c r="A161" s="282" t="s">
        <v>244</v>
      </c>
      <c r="B161" s="240"/>
      <c r="C161" s="287">
        <v>0</v>
      </c>
      <c r="D161" s="240"/>
      <c r="E161" s="227"/>
      <c r="F161" s="228"/>
      <c r="G161" s="229"/>
      <c r="H161" s="281">
        <f t="shared" si="14"/>
        <v>0</v>
      </c>
      <c r="I161" s="240"/>
      <c r="J161" s="229"/>
    </row>
    <row r="162" spans="1:10">
      <c r="A162" s="283" t="s">
        <v>245</v>
      </c>
      <c r="B162" s="240"/>
      <c r="C162" s="287">
        <v>0</v>
      </c>
      <c r="D162" s="240"/>
      <c r="E162" s="227"/>
      <c r="F162" s="228"/>
      <c r="G162" s="229"/>
      <c r="H162" s="281">
        <f t="shared" si="14"/>
        <v>0</v>
      </c>
      <c r="I162" s="240"/>
      <c r="J162" s="229"/>
    </row>
    <row r="163" spans="1:10">
      <c r="A163" s="280" t="s">
        <v>246</v>
      </c>
      <c r="B163" s="240"/>
      <c r="C163" s="287">
        <v>0</v>
      </c>
      <c r="D163" s="240"/>
      <c r="E163" s="227"/>
      <c r="F163" s="228"/>
      <c r="G163" s="229"/>
      <c r="H163" s="281">
        <f t="shared" si="14"/>
        <v>0</v>
      </c>
      <c r="I163" s="240"/>
      <c r="J163" s="229"/>
    </row>
    <row r="164" spans="1:10">
      <c r="A164" s="280" t="s">
        <v>158</v>
      </c>
      <c r="B164" s="240"/>
      <c r="C164" s="287">
        <v>0</v>
      </c>
      <c r="D164" s="240"/>
      <c r="E164" s="227"/>
      <c r="F164" s="240"/>
      <c r="G164" s="229"/>
      <c r="H164" s="281">
        <f t="shared" si="14"/>
        <v>0</v>
      </c>
      <c r="I164" s="240"/>
      <c r="J164" s="229"/>
    </row>
    <row r="165" spans="1:10">
      <c r="A165" s="280" t="s">
        <v>247</v>
      </c>
      <c r="B165" s="240"/>
      <c r="C165" s="287">
        <v>0</v>
      </c>
      <c r="D165" s="240"/>
      <c r="E165" s="227">
        <v>0</v>
      </c>
      <c r="F165" s="240">
        <v>0</v>
      </c>
      <c r="G165" s="229">
        <v>0</v>
      </c>
      <c r="H165" s="281">
        <f t="shared" si="14"/>
        <v>0</v>
      </c>
      <c r="I165" s="240">
        <v>0</v>
      </c>
      <c r="J165" s="229">
        <v>0</v>
      </c>
    </row>
    <row r="166" spans="1:10">
      <c r="A166" s="290" t="s">
        <v>248</v>
      </c>
      <c r="B166" s="300">
        <v>75</v>
      </c>
      <c r="C166" s="301">
        <v>58</v>
      </c>
      <c r="D166" s="300">
        <f>SUM(D167:D171)</f>
        <v>70</v>
      </c>
      <c r="E166" s="278">
        <f>D166/C166*100</f>
        <v>120.689655172414</v>
      </c>
      <c r="F166" s="276">
        <f>D166-B166</f>
        <v>-5</v>
      </c>
      <c r="G166" s="279">
        <f>(D166/B166-1)*100</f>
        <v>-6.66666666666667</v>
      </c>
      <c r="H166" s="301">
        <f>SUM(H167:H171)</f>
        <v>67</v>
      </c>
      <c r="I166" s="295">
        <f>H166-C166</f>
        <v>9</v>
      </c>
      <c r="J166" s="279">
        <f>(H166/C166-1)*100</f>
        <v>15.5172413793103</v>
      </c>
    </row>
    <row r="167" spans="1:12">
      <c r="A167" s="282" t="s">
        <v>149</v>
      </c>
      <c r="B167" s="240">
        <v>53</v>
      </c>
      <c r="C167" s="287">
        <v>50</v>
      </c>
      <c r="D167" s="240">
        <v>51</v>
      </c>
      <c r="E167" s="227"/>
      <c r="F167" s="228"/>
      <c r="G167" s="229"/>
      <c r="H167" s="281">
        <f>L167+M167+N167</f>
        <v>60</v>
      </c>
      <c r="I167" s="240"/>
      <c r="J167" s="229"/>
      <c r="L167">
        <v>60</v>
      </c>
    </row>
    <row r="168" spans="1:10">
      <c r="A168" s="282" t="s">
        <v>150</v>
      </c>
      <c r="B168" s="240">
        <v>22</v>
      </c>
      <c r="C168" s="287">
        <v>0</v>
      </c>
      <c r="D168" s="240">
        <v>16</v>
      </c>
      <c r="E168" s="227"/>
      <c r="F168" s="240"/>
      <c r="G168" s="229"/>
      <c r="H168" s="281">
        <f>L168+M168+N168</f>
        <v>0</v>
      </c>
      <c r="I168" s="240"/>
      <c r="J168" s="229"/>
    </row>
    <row r="169" spans="1:10">
      <c r="A169" s="280" t="s">
        <v>151</v>
      </c>
      <c r="B169" s="240"/>
      <c r="C169" s="287">
        <v>0</v>
      </c>
      <c r="D169" s="240">
        <v>0</v>
      </c>
      <c r="E169" s="227"/>
      <c r="F169" s="240"/>
      <c r="G169" s="229"/>
      <c r="H169" s="281">
        <f>L169+M169+N169</f>
        <v>0</v>
      </c>
      <c r="I169" s="240"/>
      <c r="J169" s="229"/>
    </row>
    <row r="170" spans="1:12">
      <c r="A170" s="280" t="s">
        <v>249</v>
      </c>
      <c r="B170" s="240"/>
      <c r="C170" s="287">
        <v>8</v>
      </c>
      <c r="D170" s="240">
        <v>3</v>
      </c>
      <c r="E170" s="227"/>
      <c r="F170" s="228"/>
      <c r="G170" s="229"/>
      <c r="H170" s="281">
        <f>L170+M170+N170</f>
        <v>7</v>
      </c>
      <c r="I170" s="240"/>
      <c r="J170" s="229"/>
      <c r="L170">
        <v>7</v>
      </c>
    </row>
    <row r="171" spans="1:10">
      <c r="A171" s="280" t="s">
        <v>250</v>
      </c>
      <c r="B171" s="284"/>
      <c r="C171" s="287">
        <v>0</v>
      </c>
      <c r="D171" s="284"/>
      <c r="E171" s="227"/>
      <c r="F171" s="228"/>
      <c r="G171" s="229"/>
      <c r="H171" s="281">
        <f>L171+M171+N171</f>
        <v>0</v>
      </c>
      <c r="I171" s="240"/>
      <c r="J171" s="229"/>
    </row>
    <row r="172" spans="1:10">
      <c r="A172" s="290" t="s">
        <v>251</v>
      </c>
      <c r="B172" s="276">
        <v>70</v>
      </c>
      <c r="C172" s="277">
        <v>72</v>
      </c>
      <c r="D172" s="276">
        <f>SUM(D173:D178)</f>
        <v>73</v>
      </c>
      <c r="E172" s="278">
        <f>D172/C172*100</f>
        <v>101.388888888889</v>
      </c>
      <c r="F172" s="276">
        <f>D172-B172</f>
        <v>3</v>
      </c>
      <c r="G172" s="279">
        <f>(D172/B172-1)*100</f>
        <v>4.28571428571429</v>
      </c>
      <c r="H172" s="277">
        <f>SUM(H173:H178)</f>
        <v>81</v>
      </c>
      <c r="I172" s="295">
        <f>H172-C172</f>
        <v>9</v>
      </c>
      <c r="J172" s="279">
        <f>(H172/C172-1)*100</f>
        <v>12.5</v>
      </c>
    </row>
    <row r="173" spans="1:12">
      <c r="A173" s="282" t="s">
        <v>149</v>
      </c>
      <c r="B173" s="240">
        <v>55</v>
      </c>
      <c r="C173" s="287">
        <v>63</v>
      </c>
      <c r="D173" s="240">
        <v>64</v>
      </c>
      <c r="E173" s="227"/>
      <c r="F173" s="228"/>
      <c r="G173" s="229"/>
      <c r="H173" s="281">
        <f t="shared" ref="H173:H178" si="15">L173+M173+N173</f>
        <v>72</v>
      </c>
      <c r="I173" s="240"/>
      <c r="J173" s="229"/>
      <c r="L173">
        <v>72</v>
      </c>
    </row>
    <row r="174" spans="1:12">
      <c r="A174" s="282" t="s">
        <v>150</v>
      </c>
      <c r="B174" s="240">
        <v>6</v>
      </c>
      <c r="C174" s="287">
        <v>9</v>
      </c>
      <c r="D174" s="240">
        <v>9</v>
      </c>
      <c r="E174" s="227"/>
      <c r="F174" s="240"/>
      <c r="G174" s="229"/>
      <c r="H174" s="281">
        <f t="shared" si="15"/>
        <v>9</v>
      </c>
      <c r="I174" s="240"/>
      <c r="J174" s="229"/>
      <c r="L174">
        <v>9</v>
      </c>
    </row>
    <row r="175" spans="1:10">
      <c r="A175" s="283" t="s">
        <v>151</v>
      </c>
      <c r="B175" s="240"/>
      <c r="C175" s="287">
        <v>0</v>
      </c>
      <c r="D175" s="240"/>
      <c r="E175" s="227"/>
      <c r="F175" s="240"/>
      <c r="G175" s="229"/>
      <c r="H175" s="281">
        <f t="shared" si="15"/>
        <v>0</v>
      </c>
      <c r="I175" s="240"/>
      <c r="J175" s="229"/>
    </row>
    <row r="176" spans="1:10">
      <c r="A176" s="280" t="s">
        <v>163</v>
      </c>
      <c r="B176" s="240"/>
      <c r="C176" s="287">
        <v>0</v>
      </c>
      <c r="D176" s="240"/>
      <c r="E176" s="227"/>
      <c r="F176" s="228"/>
      <c r="G176" s="229"/>
      <c r="H176" s="281">
        <f t="shared" si="15"/>
        <v>0</v>
      </c>
      <c r="I176" s="240"/>
      <c r="J176" s="229"/>
    </row>
    <row r="177" spans="1:10">
      <c r="A177" s="280" t="s">
        <v>158</v>
      </c>
      <c r="B177" s="240">
        <v>9</v>
      </c>
      <c r="C177" s="287">
        <v>0</v>
      </c>
      <c r="D177" s="240"/>
      <c r="E177" s="227"/>
      <c r="F177" s="240"/>
      <c r="G177" s="229"/>
      <c r="H177" s="281">
        <f t="shared" si="15"/>
        <v>0</v>
      </c>
      <c r="I177" s="240"/>
      <c r="J177" s="229"/>
    </row>
    <row r="178" spans="1:10">
      <c r="A178" s="280" t="s">
        <v>252</v>
      </c>
      <c r="B178" s="240"/>
      <c r="C178" s="287">
        <v>0</v>
      </c>
      <c r="D178" s="240"/>
      <c r="E178" s="227"/>
      <c r="F178" s="228"/>
      <c r="G178" s="284"/>
      <c r="H178" s="281">
        <f t="shared" si="15"/>
        <v>0</v>
      </c>
      <c r="I178" s="240">
        <v>0</v>
      </c>
      <c r="J178" s="229">
        <v>0</v>
      </c>
    </row>
    <row r="179" spans="1:10">
      <c r="A179" s="290" t="s">
        <v>253</v>
      </c>
      <c r="B179" s="276">
        <v>1642</v>
      </c>
      <c r="C179" s="277">
        <v>224</v>
      </c>
      <c r="D179" s="276">
        <f>SUM(D180:D186)</f>
        <v>694</v>
      </c>
      <c r="E179" s="278">
        <f>D179/C179*100</f>
        <v>309.821428571429</v>
      </c>
      <c r="F179" s="276">
        <f>D179-B179</f>
        <v>-948</v>
      </c>
      <c r="G179" s="279">
        <f>(D179/B179-1)*100</f>
        <v>-57.7344701583435</v>
      </c>
      <c r="H179" s="277">
        <f>SUM(H180:H186)</f>
        <v>224</v>
      </c>
      <c r="I179" s="295">
        <f>H179-C179</f>
        <v>0</v>
      </c>
      <c r="J179" s="279">
        <f>(H179/C179-1)*100</f>
        <v>0</v>
      </c>
    </row>
    <row r="180" spans="1:12">
      <c r="A180" s="282" t="s">
        <v>149</v>
      </c>
      <c r="B180" s="240">
        <v>181</v>
      </c>
      <c r="C180" s="287">
        <v>118</v>
      </c>
      <c r="D180" s="240">
        <v>104</v>
      </c>
      <c r="E180" s="227"/>
      <c r="F180" s="228"/>
      <c r="G180" s="229"/>
      <c r="H180" s="281">
        <f t="shared" ref="H180:H186" si="16">L180+M180+N180</f>
        <v>113</v>
      </c>
      <c r="I180" s="240"/>
      <c r="J180" s="229"/>
      <c r="L180">
        <v>113</v>
      </c>
    </row>
    <row r="181" spans="1:13">
      <c r="A181" s="282" t="s">
        <v>150</v>
      </c>
      <c r="B181" s="240">
        <v>110</v>
      </c>
      <c r="C181" s="287">
        <v>102</v>
      </c>
      <c r="D181" s="240">
        <v>46</v>
      </c>
      <c r="E181" s="227"/>
      <c r="F181" s="228"/>
      <c r="G181" s="229"/>
      <c r="H181" s="281">
        <f t="shared" si="16"/>
        <v>63</v>
      </c>
      <c r="I181" s="240"/>
      <c r="J181" s="229"/>
      <c r="L181">
        <v>60</v>
      </c>
      <c r="M181">
        <v>3</v>
      </c>
    </row>
    <row r="182" spans="1:10">
      <c r="A182" s="280" t="s">
        <v>151</v>
      </c>
      <c r="B182" s="240"/>
      <c r="C182" s="287">
        <v>0</v>
      </c>
      <c r="D182" s="240">
        <v>0</v>
      </c>
      <c r="E182" s="227"/>
      <c r="F182" s="240"/>
      <c r="G182" s="229"/>
      <c r="H182" s="281">
        <f t="shared" si="16"/>
        <v>0</v>
      </c>
      <c r="I182" s="240"/>
      <c r="J182" s="229"/>
    </row>
    <row r="183" spans="1:10">
      <c r="A183" s="280" t="s">
        <v>254</v>
      </c>
      <c r="B183" s="240"/>
      <c r="C183" s="287">
        <v>0</v>
      </c>
      <c r="D183" s="240">
        <v>544</v>
      </c>
      <c r="E183" s="227"/>
      <c r="F183" s="240"/>
      <c r="G183" s="229"/>
      <c r="H183" s="281">
        <f t="shared" si="16"/>
        <v>0</v>
      </c>
      <c r="I183" s="240"/>
      <c r="J183" s="229"/>
    </row>
    <row r="184" spans="1:10">
      <c r="A184" s="280" t="s">
        <v>255</v>
      </c>
      <c r="B184" s="240">
        <v>1300</v>
      </c>
      <c r="C184" s="287">
        <v>0</v>
      </c>
      <c r="D184" s="240"/>
      <c r="E184" s="227"/>
      <c r="F184" s="240"/>
      <c r="G184" s="229"/>
      <c r="H184" s="281">
        <f t="shared" si="16"/>
        <v>0</v>
      </c>
      <c r="I184" s="240"/>
      <c r="J184" s="229"/>
    </row>
    <row r="185" spans="1:10">
      <c r="A185" s="282" t="s">
        <v>158</v>
      </c>
      <c r="B185" s="302">
        <v>1</v>
      </c>
      <c r="C185" s="287">
        <v>0</v>
      </c>
      <c r="D185" s="302"/>
      <c r="E185" s="227"/>
      <c r="F185" s="228"/>
      <c r="G185" s="229"/>
      <c r="H185" s="281">
        <f t="shared" si="16"/>
        <v>0</v>
      </c>
      <c r="I185" s="240"/>
      <c r="J185" s="229"/>
    </row>
    <row r="186" spans="1:14">
      <c r="A186" s="282" t="s">
        <v>256</v>
      </c>
      <c r="B186" s="302">
        <v>50</v>
      </c>
      <c r="C186" s="287">
        <v>4</v>
      </c>
      <c r="D186" s="302"/>
      <c r="E186" s="227"/>
      <c r="F186" s="228"/>
      <c r="G186" s="229"/>
      <c r="H186" s="281">
        <f t="shared" si="16"/>
        <v>48</v>
      </c>
      <c r="I186" s="240"/>
      <c r="J186" s="229"/>
      <c r="M186">
        <v>21</v>
      </c>
      <c r="N186">
        <v>27</v>
      </c>
    </row>
    <row r="187" spans="1:10">
      <c r="A187" s="290" t="s">
        <v>257</v>
      </c>
      <c r="B187" s="276">
        <v>1655</v>
      </c>
      <c r="C187" s="277">
        <v>665</v>
      </c>
      <c r="D187" s="276">
        <f>SUM(D188:D193)</f>
        <v>4187</v>
      </c>
      <c r="E187" s="278">
        <f>D187/C187*100</f>
        <v>629.624060150376</v>
      </c>
      <c r="F187" s="276">
        <f>D187-B187</f>
        <v>2532</v>
      </c>
      <c r="G187" s="279">
        <f>(D187/B187-1)*100</f>
        <v>152.990936555891</v>
      </c>
      <c r="H187" s="277">
        <f>SUM(H188:H193)</f>
        <v>636</v>
      </c>
      <c r="I187" s="295">
        <f>H187-C187</f>
        <v>-29</v>
      </c>
      <c r="J187" s="279">
        <f>(H187/C187-1)*100</f>
        <v>-4.3609022556391</v>
      </c>
    </row>
    <row r="188" spans="1:12">
      <c r="A188" s="282" t="s">
        <v>149</v>
      </c>
      <c r="B188" s="302">
        <v>1089</v>
      </c>
      <c r="C188" s="287">
        <v>581</v>
      </c>
      <c r="D188" s="302">
        <v>469</v>
      </c>
      <c r="E188" s="227"/>
      <c r="F188" s="228"/>
      <c r="G188" s="229"/>
      <c r="H188" s="281">
        <f t="shared" ref="H188:H193" si="17">L188+M188+N188</f>
        <v>543</v>
      </c>
      <c r="I188" s="240"/>
      <c r="J188" s="229"/>
      <c r="L188">
        <v>543</v>
      </c>
    </row>
    <row r="189" spans="1:12">
      <c r="A189" s="280" t="s">
        <v>150</v>
      </c>
      <c r="B189" s="302">
        <v>566</v>
      </c>
      <c r="C189" s="287">
        <v>84</v>
      </c>
      <c r="D189" s="302">
        <v>115</v>
      </c>
      <c r="E189" s="227"/>
      <c r="F189" s="228"/>
      <c r="G189" s="229"/>
      <c r="H189" s="281">
        <f t="shared" si="17"/>
        <v>93</v>
      </c>
      <c r="I189" s="240"/>
      <c r="J189" s="229"/>
      <c r="L189">
        <v>93</v>
      </c>
    </row>
    <row r="190" spans="1:10">
      <c r="A190" s="280" t="s">
        <v>151</v>
      </c>
      <c r="B190" s="302"/>
      <c r="C190" s="287">
        <v>0</v>
      </c>
      <c r="D190" s="302">
        <v>0</v>
      </c>
      <c r="E190" s="227"/>
      <c r="F190" s="228"/>
      <c r="G190" s="229"/>
      <c r="H190" s="281">
        <f t="shared" si="17"/>
        <v>0</v>
      </c>
      <c r="I190" s="240"/>
      <c r="J190" s="229"/>
    </row>
    <row r="191" spans="1:10">
      <c r="A191" s="280" t="s">
        <v>258</v>
      </c>
      <c r="B191" s="302"/>
      <c r="C191" s="287">
        <v>0</v>
      </c>
      <c r="D191" s="302">
        <v>0</v>
      </c>
      <c r="E191" s="227"/>
      <c r="F191" s="228"/>
      <c r="G191" s="229"/>
      <c r="H191" s="281">
        <f t="shared" si="17"/>
        <v>0</v>
      </c>
      <c r="I191" s="240"/>
      <c r="J191" s="229"/>
    </row>
    <row r="192" spans="1:10">
      <c r="A192" s="282" t="s">
        <v>158</v>
      </c>
      <c r="B192" s="302"/>
      <c r="C192" s="287">
        <v>0</v>
      </c>
      <c r="D192" s="302">
        <v>3603</v>
      </c>
      <c r="E192" s="227"/>
      <c r="F192" s="240"/>
      <c r="G192" s="229"/>
      <c r="H192" s="281">
        <f t="shared" si="17"/>
        <v>0</v>
      </c>
      <c r="I192" s="240"/>
      <c r="J192" s="229"/>
    </row>
    <row r="193" spans="1:10">
      <c r="A193" s="282" t="s">
        <v>259</v>
      </c>
      <c r="B193" s="302"/>
      <c r="C193" s="287">
        <v>0</v>
      </c>
      <c r="D193" s="302"/>
      <c r="E193" s="227"/>
      <c r="F193" s="228"/>
      <c r="G193" s="229"/>
      <c r="H193" s="281">
        <f t="shared" si="17"/>
        <v>0</v>
      </c>
      <c r="I193" s="240"/>
      <c r="J193" s="229"/>
    </row>
    <row r="194" spans="1:10">
      <c r="A194" s="290" t="s">
        <v>260</v>
      </c>
      <c r="B194" s="276">
        <v>956</v>
      </c>
      <c r="C194" s="277">
        <v>1282</v>
      </c>
      <c r="D194" s="276">
        <f>SUM(D195:D200)</f>
        <v>526</v>
      </c>
      <c r="E194" s="278">
        <f>D194/C194*100</f>
        <v>41.0296411856474</v>
      </c>
      <c r="F194" s="276">
        <f>D194-B194</f>
        <v>-430</v>
      </c>
      <c r="G194" s="279">
        <f>(D194/B194-1)*100</f>
        <v>-44.9790794979079</v>
      </c>
      <c r="H194" s="277">
        <f>SUM(H195:H200)</f>
        <v>1282</v>
      </c>
      <c r="I194" s="295">
        <f>H194-C194</f>
        <v>0</v>
      </c>
      <c r="J194" s="279">
        <f>(H194/C194-1)*100</f>
        <v>0</v>
      </c>
    </row>
    <row r="195" spans="1:12">
      <c r="A195" s="280" t="s">
        <v>149</v>
      </c>
      <c r="B195" s="302">
        <v>433</v>
      </c>
      <c r="C195" s="287">
        <v>370</v>
      </c>
      <c r="D195" s="302">
        <v>361</v>
      </c>
      <c r="E195" s="227"/>
      <c r="F195" s="228"/>
      <c r="G195" s="229"/>
      <c r="H195" s="281">
        <f t="shared" ref="H195:H200" si="18">L195+M195+N195</f>
        <v>362</v>
      </c>
      <c r="I195" s="240"/>
      <c r="J195" s="229"/>
      <c r="L195" s="208">
        <v>362</v>
      </c>
    </row>
    <row r="196" spans="1:14">
      <c r="A196" s="280" t="s">
        <v>150</v>
      </c>
      <c r="B196" s="302">
        <v>442</v>
      </c>
      <c r="C196" s="287">
        <v>903</v>
      </c>
      <c r="D196" s="302">
        <v>161</v>
      </c>
      <c r="E196" s="227"/>
      <c r="F196" s="228"/>
      <c r="G196" s="229"/>
      <c r="H196" s="281">
        <f t="shared" si="18"/>
        <v>915</v>
      </c>
      <c r="I196" s="240"/>
      <c r="J196" s="229"/>
      <c r="L196" s="208">
        <v>871</v>
      </c>
      <c r="N196">
        <v>44</v>
      </c>
    </row>
    <row r="197" spans="1:12">
      <c r="A197" s="280" t="s">
        <v>151</v>
      </c>
      <c r="B197" s="302"/>
      <c r="C197" s="287">
        <v>0</v>
      </c>
      <c r="D197" s="302">
        <v>0</v>
      </c>
      <c r="E197" s="227"/>
      <c r="F197" s="240"/>
      <c r="G197" s="229"/>
      <c r="H197" s="281">
        <f t="shared" si="18"/>
        <v>0</v>
      </c>
      <c r="I197" s="240"/>
      <c r="J197" s="229"/>
      <c r="L197" s="208"/>
    </row>
    <row r="198" spans="1:12">
      <c r="A198" s="280" t="s">
        <v>261</v>
      </c>
      <c r="B198" s="302">
        <v>1</v>
      </c>
      <c r="C198" s="287">
        <v>9</v>
      </c>
      <c r="D198" s="302">
        <v>4</v>
      </c>
      <c r="E198" s="227"/>
      <c r="F198" s="240"/>
      <c r="G198" s="229"/>
      <c r="H198" s="281">
        <f t="shared" si="18"/>
        <v>5</v>
      </c>
      <c r="I198" s="240"/>
      <c r="J198" s="229"/>
      <c r="L198" s="208">
        <v>5</v>
      </c>
    </row>
    <row r="199" spans="1:10">
      <c r="A199" s="282" t="s">
        <v>158</v>
      </c>
      <c r="B199" s="302"/>
      <c r="C199" s="287">
        <v>0</v>
      </c>
      <c r="D199" s="302"/>
      <c r="E199" s="227"/>
      <c r="F199" s="228"/>
      <c r="G199" s="229"/>
      <c r="H199" s="281">
        <f t="shared" si="18"/>
        <v>0</v>
      </c>
      <c r="I199" s="240"/>
      <c r="J199" s="229"/>
    </row>
    <row r="200" spans="1:10">
      <c r="A200" s="282" t="s">
        <v>262</v>
      </c>
      <c r="B200" s="302">
        <v>80</v>
      </c>
      <c r="C200" s="287">
        <v>0</v>
      </c>
      <c r="D200" s="302"/>
      <c r="E200" s="227"/>
      <c r="F200" s="228"/>
      <c r="G200" s="229"/>
      <c r="H200" s="281">
        <f t="shared" si="18"/>
        <v>0</v>
      </c>
      <c r="I200" s="240"/>
      <c r="J200" s="229"/>
    </row>
    <row r="201" spans="1:10">
      <c r="A201" s="290" t="s">
        <v>263</v>
      </c>
      <c r="B201" s="276">
        <v>515</v>
      </c>
      <c r="C201" s="277">
        <v>370</v>
      </c>
      <c r="D201" s="276">
        <f>SUM(D202:D206)</f>
        <v>550</v>
      </c>
      <c r="E201" s="278">
        <f>D201/C201*100</f>
        <v>148.648648648649</v>
      </c>
      <c r="F201" s="276">
        <f>D201-B201</f>
        <v>35</v>
      </c>
      <c r="G201" s="279">
        <f>(D201/B201-1)*100</f>
        <v>6.79611650485437</v>
      </c>
      <c r="H201" s="277">
        <f>SUM(H202:H206)</f>
        <v>333</v>
      </c>
      <c r="I201" s="295">
        <f>H201-C201</f>
        <v>-37</v>
      </c>
      <c r="J201" s="279">
        <f>(H201/C201-1)*100</f>
        <v>-10</v>
      </c>
    </row>
    <row r="202" spans="1:12">
      <c r="A202" s="283" t="s">
        <v>149</v>
      </c>
      <c r="B202" s="240">
        <v>210</v>
      </c>
      <c r="C202" s="287">
        <v>206</v>
      </c>
      <c r="D202" s="240">
        <v>200</v>
      </c>
      <c r="E202" s="227"/>
      <c r="F202" s="228"/>
      <c r="G202" s="229"/>
      <c r="H202" s="281">
        <f>L202+M202+N202</f>
        <v>192</v>
      </c>
      <c r="I202" s="240"/>
      <c r="J202" s="229"/>
      <c r="L202">
        <v>192</v>
      </c>
    </row>
    <row r="203" spans="1:12">
      <c r="A203" s="280" t="s">
        <v>150</v>
      </c>
      <c r="B203" s="240">
        <v>305</v>
      </c>
      <c r="C203" s="287">
        <v>164</v>
      </c>
      <c r="D203" s="240">
        <v>350</v>
      </c>
      <c r="E203" s="227"/>
      <c r="F203" s="228"/>
      <c r="G203" s="229"/>
      <c r="H203" s="281">
        <f>L203+M203+N203</f>
        <v>141</v>
      </c>
      <c r="I203" s="240"/>
      <c r="J203" s="229"/>
      <c r="L203">
        <v>141</v>
      </c>
    </row>
    <row r="204" spans="1:10">
      <c r="A204" s="280" t="s">
        <v>151</v>
      </c>
      <c r="B204" s="240"/>
      <c r="C204" s="287">
        <v>0</v>
      </c>
      <c r="D204" s="240"/>
      <c r="E204" s="227"/>
      <c r="F204" s="240"/>
      <c r="G204" s="229"/>
      <c r="H204" s="281">
        <f>L204+M204+N204</f>
        <v>0</v>
      </c>
      <c r="I204" s="240"/>
      <c r="J204" s="229"/>
    </row>
    <row r="205" spans="1:10">
      <c r="A205" s="280" t="s">
        <v>158</v>
      </c>
      <c r="B205" s="240"/>
      <c r="C205" s="287">
        <v>0</v>
      </c>
      <c r="D205" s="240"/>
      <c r="E205" s="227"/>
      <c r="F205" s="228"/>
      <c r="G205" s="229"/>
      <c r="H205" s="281">
        <f>L205+M205+N205</f>
        <v>0</v>
      </c>
      <c r="I205" s="240"/>
      <c r="J205" s="229"/>
    </row>
    <row r="206" spans="1:10">
      <c r="A206" s="282" t="s">
        <v>264</v>
      </c>
      <c r="B206" s="240"/>
      <c r="C206" s="287">
        <v>0</v>
      </c>
      <c r="D206" s="240"/>
      <c r="E206" s="227"/>
      <c r="F206" s="228"/>
      <c r="G206" s="303"/>
      <c r="H206" s="281">
        <f>L206+M206+N206</f>
        <v>0</v>
      </c>
      <c r="I206" s="240"/>
      <c r="J206" s="229"/>
    </row>
    <row r="207" spans="1:10">
      <c r="A207" s="290" t="s">
        <v>265</v>
      </c>
      <c r="B207" s="276">
        <v>161</v>
      </c>
      <c r="C207" s="277">
        <v>144</v>
      </c>
      <c r="D207" s="276">
        <f>SUM(D208:D213)</f>
        <v>160</v>
      </c>
      <c r="E207" s="278">
        <f>D207/C207*100</f>
        <v>111.111111111111</v>
      </c>
      <c r="F207" s="276">
        <f>D207-B207</f>
        <v>-1</v>
      </c>
      <c r="G207" s="279">
        <f>(D207/B207-1)*100</f>
        <v>-0.621118012422361</v>
      </c>
      <c r="H207" s="277">
        <f>SUM(H208:H213)</f>
        <v>175</v>
      </c>
      <c r="I207" s="295">
        <f>H207-C207</f>
        <v>31</v>
      </c>
      <c r="J207" s="279">
        <f>(H207/C207-1)*100</f>
        <v>21.5277777777778</v>
      </c>
    </row>
    <row r="208" spans="1:12">
      <c r="A208" s="282" t="s">
        <v>149</v>
      </c>
      <c r="B208" s="240">
        <v>138</v>
      </c>
      <c r="C208" s="287">
        <v>144</v>
      </c>
      <c r="D208" s="240">
        <v>154</v>
      </c>
      <c r="E208" s="227"/>
      <c r="F208" s="228"/>
      <c r="G208" s="229"/>
      <c r="H208" s="281">
        <f t="shared" ref="H208:H213" si="19">L208+M208+N208</f>
        <v>124</v>
      </c>
      <c r="I208" s="240"/>
      <c r="J208" s="229"/>
      <c r="L208">
        <v>124</v>
      </c>
    </row>
    <row r="209" spans="1:12">
      <c r="A209" s="280" t="s">
        <v>150</v>
      </c>
      <c r="B209" s="240">
        <v>21</v>
      </c>
      <c r="C209" s="287">
        <v>0</v>
      </c>
      <c r="D209" s="240">
        <v>1</v>
      </c>
      <c r="E209" s="227"/>
      <c r="F209" s="228"/>
      <c r="G209" s="229"/>
      <c r="H209" s="281">
        <f t="shared" si="19"/>
        <v>51</v>
      </c>
      <c r="I209" s="240"/>
      <c r="J209" s="229"/>
      <c r="L209">
        <v>51</v>
      </c>
    </row>
    <row r="210" spans="1:10">
      <c r="A210" s="280" t="s">
        <v>266</v>
      </c>
      <c r="B210" s="240"/>
      <c r="C210" s="287">
        <v>0</v>
      </c>
      <c r="D210" s="240">
        <v>0</v>
      </c>
      <c r="E210" s="227"/>
      <c r="F210" s="240"/>
      <c r="G210" s="229"/>
      <c r="H210" s="281">
        <f t="shared" si="19"/>
        <v>0</v>
      </c>
      <c r="I210" s="240"/>
      <c r="J210" s="229"/>
    </row>
    <row r="211" spans="1:10">
      <c r="A211" s="280" t="s">
        <v>246</v>
      </c>
      <c r="B211" s="240">
        <v>2</v>
      </c>
      <c r="C211" s="287">
        <v>0</v>
      </c>
      <c r="D211" s="240">
        <v>0</v>
      </c>
      <c r="E211" s="227"/>
      <c r="F211" s="240"/>
      <c r="G211" s="229"/>
      <c r="H211" s="281">
        <f t="shared" si="19"/>
        <v>0</v>
      </c>
      <c r="I211" s="240"/>
      <c r="J211" s="229"/>
    </row>
    <row r="212" spans="1:10">
      <c r="A212" s="280" t="s">
        <v>158</v>
      </c>
      <c r="B212" s="240"/>
      <c r="C212" s="287">
        <v>0</v>
      </c>
      <c r="D212" s="240">
        <v>5</v>
      </c>
      <c r="E212" s="227"/>
      <c r="F212" s="240"/>
      <c r="G212" s="229"/>
      <c r="H212" s="281">
        <f t="shared" si="19"/>
        <v>0</v>
      </c>
      <c r="I212" s="240"/>
      <c r="J212" s="229"/>
    </row>
    <row r="213" spans="1:10">
      <c r="A213" s="282" t="s">
        <v>267</v>
      </c>
      <c r="B213" s="240"/>
      <c r="C213" s="287">
        <v>0</v>
      </c>
      <c r="D213" s="240"/>
      <c r="E213" s="227"/>
      <c r="F213" s="228"/>
      <c r="G213" s="229"/>
      <c r="H213" s="281">
        <f t="shared" si="19"/>
        <v>0</v>
      </c>
      <c r="I213" s="240"/>
      <c r="J213" s="229"/>
    </row>
    <row r="214" spans="1:10">
      <c r="A214" s="290" t="s">
        <v>268</v>
      </c>
      <c r="B214" s="276"/>
      <c r="C214" s="277"/>
      <c r="D214" s="276"/>
      <c r="E214" s="278"/>
      <c r="F214" s="276"/>
      <c r="G214" s="279"/>
      <c r="H214" s="277"/>
      <c r="I214" s="295"/>
      <c r="J214" s="279"/>
    </row>
    <row r="215" spans="1:10">
      <c r="A215" s="282" t="s">
        <v>149</v>
      </c>
      <c r="B215" s="240"/>
      <c r="C215" s="281">
        <v>0</v>
      </c>
      <c r="D215" s="240"/>
      <c r="E215" s="227"/>
      <c r="F215" s="240"/>
      <c r="G215" s="229"/>
      <c r="H215" s="281">
        <f>L215+M215+N215</f>
        <v>0</v>
      </c>
      <c r="I215" s="240">
        <v>0</v>
      </c>
      <c r="J215" s="229">
        <v>0</v>
      </c>
    </row>
    <row r="216" spans="1:10">
      <c r="A216" s="283" t="s">
        <v>150</v>
      </c>
      <c r="B216" s="240"/>
      <c r="C216" s="281">
        <v>0</v>
      </c>
      <c r="D216" s="240"/>
      <c r="E216" s="227"/>
      <c r="F216" s="240"/>
      <c r="G216" s="229"/>
      <c r="H216" s="281">
        <f>L216+M216+N216</f>
        <v>0</v>
      </c>
      <c r="I216" s="240">
        <v>0</v>
      </c>
      <c r="J216" s="229">
        <v>0</v>
      </c>
    </row>
    <row r="217" spans="1:10">
      <c r="A217" s="280" t="s">
        <v>151</v>
      </c>
      <c r="B217" s="240"/>
      <c r="C217" s="281">
        <v>0</v>
      </c>
      <c r="D217" s="240"/>
      <c r="E217" s="227"/>
      <c r="F217" s="240"/>
      <c r="G217" s="229"/>
      <c r="H217" s="281">
        <f>L217+M217+N217</f>
        <v>0</v>
      </c>
      <c r="I217" s="240">
        <v>0</v>
      </c>
      <c r="J217" s="229">
        <v>0</v>
      </c>
    </row>
    <row r="218" spans="1:10">
      <c r="A218" s="280" t="s">
        <v>158</v>
      </c>
      <c r="B218" s="240"/>
      <c r="C218" s="281">
        <v>0</v>
      </c>
      <c r="D218" s="240"/>
      <c r="E218" s="227"/>
      <c r="F218" s="240"/>
      <c r="G218" s="229"/>
      <c r="H218" s="281">
        <f>L218+M218+N218</f>
        <v>0</v>
      </c>
      <c r="I218" s="240">
        <v>0</v>
      </c>
      <c r="J218" s="229">
        <v>0</v>
      </c>
    </row>
    <row r="219" spans="1:10">
      <c r="A219" s="280" t="s">
        <v>269</v>
      </c>
      <c r="B219" s="240"/>
      <c r="C219" s="281">
        <v>0</v>
      </c>
      <c r="D219" s="240"/>
      <c r="E219" s="227"/>
      <c r="F219" s="240"/>
      <c r="G219" s="229"/>
      <c r="H219" s="281">
        <f>L219+M219+N219</f>
        <v>0</v>
      </c>
      <c r="I219" s="240">
        <v>0</v>
      </c>
      <c r="J219" s="229">
        <v>0</v>
      </c>
    </row>
    <row r="220" spans="1:10">
      <c r="A220" s="290" t="s">
        <v>270</v>
      </c>
      <c r="B220" s="276">
        <v>565</v>
      </c>
      <c r="C220" s="277">
        <v>666</v>
      </c>
      <c r="D220" s="276">
        <f>SUM(D221:D225)</f>
        <v>374</v>
      </c>
      <c r="E220" s="278">
        <f>D220/C220*100</f>
        <v>56.1561561561562</v>
      </c>
      <c r="F220" s="276">
        <f>D220-B220</f>
        <v>-191</v>
      </c>
      <c r="G220" s="279">
        <f>(D220/B220-1)*100</f>
        <v>-33.8053097345133</v>
      </c>
      <c r="H220" s="277">
        <f>SUM(H221:H225)</f>
        <v>633</v>
      </c>
      <c r="I220" s="295">
        <f>H220-C220</f>
        <v>-33</v>
      </c>
      <c r="J220" s="279">
        <f>(H220/C220-1)*100</f>
        <v>-4.95495495495496</v>
      </c>
    </row>
    <row r="221" spans="1:12">
      <c r="A221" s="282" t="s">
        <v>149</v>
      </c>
      <c r="B221" s="240">
        <v>199</v>
      </c>
      <c r="C221" s="287">
        <v>192</v>
      </c>
      <c r="D221" s="240">
        <v>183</v>
      </c>
      <c r="E221" s="227"/>
      <c r="F221" s="228"/>
      <c r="G221" s="229"/>
      <c r="H221" s="281">
        <f>L221+M221+N221</f>
        <v>200</v>
      </c>
      <c r="I221" s="240"/>
      <c r="J221" s="229"/>
      <c r="L221">
        <v>200</v>
      </c>
    </row>
    <row r="222" spans="1:12">
      <c r="A222" s="282" t="s">
        <v>150</v>
      </c>
      <c r="B222" s="240">
        <v>366</v>
      </c>
      <c r="C222" s="287">
        <v>474</v>
      </c>
      <c r="D222" s="240">
        <v>191</v>
      </c>
      <c r="E222" s="227"/>
      <c r="F222" s="228"/>
      <c r="G222" s="229"/>
      <c r="H222" s="281">
        <f>L222+M222+N222</f>
        <v>433</v>
      </c>
      <c r="I222" s="240"/>
      <c r="J222" s="229"/>
      <c r="L222">
        <v>433</v>
      </c>
    </row>
    <row r="223" spans="1:10">
      <c r="A223" s="280" t="s">
        <v>151</v>
      </c>
      <c r="B223" s="240"/>
      <c r="C223" s="287">
        <v>0</v>
      </c>
      <c r="D223" s="240"/>
      <c r="E223" s="227"/>
      <c r="F223" s="240"/>
      <c r="G223" s="229"/>
      <c r="H223" s="281">
        <f>L223+M223+N223</f>
        <v>0</v>
      </c>
      <c r="I223" s="240"/>
      <c r="J223" s="229"/>
    </row>
    <row r="224" spans="1:10">
      <c r="A224" s="280" t="s">
        <v>158</v>
      </c>
      <c r="B224" s="240"/>
      <c r="C224" s="287">
        <v>0</v>
      </c>
      <c r="D224" s="240"/>
      <c r="E224" s="227"/>
      <c r="F224" s="228"/>
      <c r="G224" s="229"/>
      <c r="H224" s="281">
        <f>L224+M224+N224</f>
        <v>0</v>
      </c>
      <c r="I224" s="240"/>
      <c r="J224" s="229"/>
    </row>
    <row r="225" spans="1:10">
      <c r="A225" s="280" t="s">
        <v>271</v>
      </c>
      <c r="B225" s="240"/>
      <c r="C225" s="287">
        <v>0</v>
      </c>
      <c r="D225" s="240"/>
      <c r="E225" s="227"/>
      <c r="F225" s="228"/>
      <c r="G225" s="229"/>
      <c r="H225" s="281">
        <f>L225+M225+N225</f>
        <v>0</v>
      </c>
      <c r="I225" s="240"/>
      <c r="J225" s="229"/>
    </row>
    <row r="226" spans="1:10">
      <c r="A226" s="290" t="s">
        <v>272</v>
      </c>
      <c r="B226" s="276"/>
      <c r="C226" s="277"/>
      <c r="D226" s="276"/>
      <c r="E226" s="278"/>
      <c r="F226" s="276"/>
      <c r="G226" s="279"/>
      <c r="H226" s="277"/>
      <c r="I226" s="295"/>
      <c r="J226" s="279"/>
    </row>
    <row r="227" spans="1:10">
      <c r="A227" s="282" t="s">
        <v>149</v>
      </c>
      <c r="B227" s="240"/>
      <c r="C227" s="287">
        <v>0</v>
      </c>
      <c r="D227" s="240"/>
      <c r="E227" s="227"/>
      <c r="F227" s="228"/>
      <c r="G227" s="229"/>
      <c r="H227" s="281">
        <f>L227+M227+N227</f>
        <v>0</v>
      </c>
      <c r="I227" s="240"/>
      <c r="J227" s="229"/>
    </row>
    <row r="228" spans="1:10">
      <c r="A228" s="282" t="s">
        <v>150</v>
      </c>
      <c r="B228" s="240"/>
      <c r="C228" s="287">
        <v>0</v>
      </c>
      <c r="D228" s="240"/>
      <c r="E228" s="227"/>
      <c r="F228" s="228"/>
      <c r="G228" s="229"/>
      <c r="H228" s="281">
        <f>L228+M228+N228</f>
        <v>0</v>
      </c>
      <c r="I228" s="240"/>
      <c r="J228" s="229"/>
    </row>
    <row r="229" spans="1:10">
      <c r="A229" s="280" t="s">
        <v>151</v>
      </c>
      <c r="B229" s="240"/>
      <c r="C229" s="287">
        <v>0</v>
      </c>
      <c r="D229" s="240"/>
      <c r="E229" s="227"/>
      <c r="F229" s="228"/>
      <c r="G229" s="229"/>
      <c r="H229" s="281">
        <f>L229+M229+N229</f>
        <v>0</v>
      </c>
      <c r="I229" s="240"/>
      <c r="J229" s="229"/>
    </row>
    <row r="230" spans="1:10">
      <c r="A230" s="280" t="s">
        <v>158</v>
      </c>
      <c r="B230" s="240"/>
      <c r="C230" s="287">
        <v>0</v>
      </c>
      <c r="D230" s="240"/>
      <c r="E230" s="227"/>
      <c r="F230" s="228"/>
      <c r="G230" s="229"/>
      <c r="H230" s="281">
        <f>L230+M230+N230</f>
        <v>0</v>
      </c>
      <c r="I230" s="240"/>
      <c r="J230" s="229"/>
    </row>
    <row r="231" spans="1:10">
      <c r="A231" s="280" t="s">
        <v>273</v>
      </c>
      <c r="B231" s="240"/>
      <c r="C231" s="287">
        <v>0</v>
      </c>
      <c r="D231" s="240"/>
      <c r="E231" s="227"/>
      <c r="F231" s="228"/>
      <c r="G231" s="229"/>
      <c r="H231" s="281">
        <f>L231+M231+N231</f>
        <v>0</v>
      </c>
      <c r="I231" s="240"/>
      <c r="J231" s="229"/>
    </row>
    <row r="232" spans="1:10">
      <c r="A232" s="290" t="s">
        <v>274</v>
      </c>
      <c r="B232" s="276">
        <v>2574</v>
      </c>
      <c r="C232" s="277">
        <v>1921</v>
      </c>
      <c r="D232" s="276">
        <f>SUM(D233:D248)</f>
        <v>1967</v>
      </c>
      <c r="E232" s="278">
        <f>D232/C232*100</f>
        <v>102.394586153045</v>
      </c>
      <c r="F232" s="276">
        <f>D232-B232</f>
        <v>-607</v>
      </c>
      <c r="G232" s="279">
        <f>(D232/B232-1)*100</f>
        <v>-23.5819735819736</v>
      </c>
      <c r="H232" s="277">
        <f>SUM(H233:H248)</f>
        <v>1846</v>
      </c>
      <c r="I232" s="295">
        <f>H232-C232</f>
        <v>-75</v>
      </c>
      <c r="J232" s="279">
        <f>(H232/C232-1)*100</f>
        <v>-3.90421655387819</v>
      </c>
    </row>
    <row r="233" spans="1:12">
      <c r="A233" s="282" t="s">
        <v>149</v>
      </c>
      <c r="B233" s="240">
        <v>1984</v>
      </c>
      <c r="C233" s="287">
        <v>1444</v>
      </c>
      <c r="D233" s="240">
        <v>1340</v>
      </c>
      <c r="E233" s="227"/>
      <c r="F233" s="228"/>
      <c r="G233" s="229"/>
      <c r="H233" s="281">
        <f t="shared" ref="H233:H248" si="20">L233+M233+N233</f>
        <v>1300</v>
      </c>
      <c r="I233" s="240"/>
      <c r="J233" s="229"/>
      <c r="L233">
        <v>1300</v>
      </c>
    </row>
    <row r="234" spans="1:12">
      <c r="A234" s="282" t="s">
        <v>150</v>
      </c>
      <c r="B234" s="240">
        <v>118</v>
      </c>
      <c r="C234" s="287">
        <v>30</v>
      </c>
      <c r="D234" s="240">
        <v>14</v>
      </c>
      <c r="E234" s="227"/>
      <c r="F234" s="228"/>
      <c r="G234" s="229"/>
      <c r="H234" s="281">
        <f t="shared" si="20"/>
        <v>115</v>
      </c>
      <c r="I234" s="240"/>
      <c r="J234" s="229"/>
      <c r="L234">
        <v>115</v>
      </c>
    </row>
    <row r="235" spans="1:10">
      <c r="A235" s="280" t="s">
        <v>151</v>
      </c>
      <c r="B235" s="240"/>
      <c r="C235" s="287">
        <v>0</v>
      </c>
      <c r="D235" s="240"/>
      <c r="E235" s="227"/>
      <c r="F235" s="228"/>
      <c r="G235" s="229"/>
      <c r="H235" s="281">
        <f t="shared" si="20"/>
        <v>0</v>
      </c>
      <c r="I235" s="240"/>
      <c r="J235" s="229"/>
    </row>
    <row r="236" spans="1:10">
      <c r="A236" s="282" t="s">
        <v>275</v>
      </c>
      <c r="B236" s="240"/>
      <c r="C236" s="287">
        <v>0</v>
      </c>
      <c r="D236" s="240"/>
      <c r="E236" s="227"/>
      <c r="F236" s="228"/>
      <c r="G236" s="229"/>
      <c r="H236" s="281">
        <f t="shared" si="20"/>
        <v>0</v>
      </c>
      <c r="I236" s="240"/>
      <c r="J236" s="229"/>
    </row>
    <row r="237" spans="1:10">
      <c r="A237" s="282" t="s">
        <v>276</v>
      </c>
      <c r="B237" s="240"/>
      <c r="C237" s="287">
        <v>0</v>
      </c>
      <c r="D237" s="240"/>
      <c r="E237" s="227"/>
      <c r="F237" s="228"/>
      <c r="G237" s="229"/>
      <c r="H237" s="281">
        <f t="shared" si="20"/>
        <v>0</v>
      </c>
      <c r="I237" s="240"/>
      <c r="J237" s="229"/>
    </row>
    <row r="238" spans="1:10">
      <c r="A238" s="282" t="s">
        <v>277</v>
      </c>
      <c r="B238" s="240"/>
      <c r="C238" s="287">
        <v>0</v>
      </c>
      <c r="D238" s="240"/>
      <c r="E238" s="227"/>
      <c r="F238" s="228"/>
      <c r="G238" s="229"/>
      <c r="H238" s="281">
        <f t="shared" si="20"/>
        <v>0</v>
      </c>
      <c r="I238" s="240"/>
      <c r="J238" s="229"/>
    </row>
    <row r="239" spans="1:10">
      <c r="A239" s="282" t="s">
        <v>278</v>
      </c>
      <c r="B239" s="240"/>
      <c r="C239" s="287">
        <v>0</v>
      </c>
      <c r="D239" s="240"/>
      <c r="E239" s="227"/>
      <c r="F239" s="228"/>
      <c r="G239" s="229"/>
      <c r="H239" s="281">
        <f t="shared" si="20"/>
        <v>0</v>
      </c>
      <c r="I239" s="240"/>
      <c r="J239" s="229"/>
    </row>
    <row r="240" spans="1:10">
      <c r="A240" s="282" t="s">
        <v>190</v>
      </c>
      <c r="B240" s="240"/>
      <c r="C240" s="287">
        <v>0</v>
      </c>
      <c r="D240" s="240"/>
      <c r="E240" s="227"/>
      <c r="F240" s="228"/>
      <c r="G240" s="229"/>
      <c r="H240" s="281">
        <f t="shared" si="20"/>
        <v>0</v>
      </c>
      <c r="I240" s="240"/>
      <c r="J240" s="229"/>
    </row>
    <row r="241" spans="1:10">
      <c r="A241" s="280" t="s">
        <v>279</v>
      </c>
      <c r="B241" s="240"/>
      <c r="C241" s="287">
        <v>0</v>
      </c>
      <c r="D241" s="240"/>
      <c r="E241" s="227"/>
      <c r="F241" s="228"/>
      <c r="G241" s="229"/>
      <c r="H241" s="281">
        <f t="shared" si="20"/>
        <v>0</v>
      </c>
      <c r="I241" s="240"/>
      <c r="J241" s="229"/>
    </row>
    <row r="242" spans="1:10">
      <c r="A242" s="282" t="s">
        <v>280</v>
      </c>
      <c r="B242" s="240"/>
      <c r="C242" s="287">
        <v>0</v>
      </c>
      <c r="D242" s="240"/>
      <c r="E242" s="227"/>
      <c r="F242" s="228"/>
      <c r="G242" s="229"/>
      <c r="H242" s="281">
        <f t="shared" si="20"/>
        <v>0</v>
      </c>
      <c r="I242" s="240"/>
      <c r="J242" s="229"/>
    </row>
    <row r="243" spans="1:10">
      <c r="A243" s="282" t="s">
        <v>281</v>
      </c>
      <c r="B243" s="240"/>
      <c r="C243" s="287">
        <v>0</v>
      </c>
      <c r="D243" s="240"/>
      <c r="E243" s="227"/>
      <c r="F243" s="228"/>
      <c r="G243" s="229"/>
      <c r="H243" s="281">
        <f t="shared" si="20"/>
        <v>0</v>
      </c>
      <c r="I243" s="240"/>
      <c r="J243" s="229"/>
    </row>
    <row r="244" spans="1:10">
      <c r="A244" s="280" t="s">
        <v>282</v>
      </c>
      <c r="B244" s="240">
        <v>9</v>
      </c>
      <c r="C244" s="287">
        <v>0</v>
      </c>
      <c r="D244" s="240"/>
      <c r="E244" s="227"/>
      <c r="F244" s="228"/>
      <c r="G244" s="229"/>
      <c r="H244" s="281">
        <f t="shared" si="20"/>
        <v>0</v>
      </c>
      <c r="I244" s="240"/>
      <c r="J244" s="229"/>
    </row>
    <row r="245" spans="1:10">
      <c r="A245" s="282" t="s">
        <v>283</v>
      </c>
      <c r="B245" s="240"/>
      <c r="C245" s="287">
        <v>0</v>
      </c>
      <c r="D245" s="240"/>
      <c r="E245" s="227"/>
      <c r="F245" s="228"/>
      <c r="G245" s="229"/>
      <c r="H245" s="281">
        <f t="shared" si="20"/>
        <v>0</v>
      </c>
      <c r="I245" s="240"/>
      <c r="J245" s="229"/>
    </row>
    <row r="246" spans="1:10">
      <c r="A246" s="282" t="s">
        <v>284</v>
      </c>
      <c r="B246" s="240">
        <v>47</v>
      </c>
      <c r="C246" s="287">
        <v>0</v>
      </c>
      <c r="D246" s="240"/>
      <c r="E246" s="227"/>
      <c r="F246" s="228"/>
      <c r="G246" s="229"/>
      <c r="H246" s="281">
        <f t="shared" si="20"/>
        <v>0</v>
      </c>
      <c r="I246" s="240"/>
      <c r="J246" s="229"/>
    </row>
    <row r="247" spans="1:12">
      <c r="A247" s="280" t="s">
        <v>158</v>
      </c>
      <c r="B247" s="240">
        <v>175</v>
      </c>
      <c r="C247" s="287">
        <v>180</v>
      </c>
      <c r="D247" s="240">
        <v>173</v>
      </c>
      <c r="E247" s="227"/>
      <c r="F247" s="228"/>
      <c r="G247" s="229"/>
      <c r="H247" s="281">
        <f t="shared" si="20"/>
        <v>174</v>
      </c>
      <c r="I247" s="240"/>
      <c r="J247" s="229"/>
      <c r="L247">
        <v>174</v>
      </c>
    </row>
    <row r="248" spans="1:12">
      <c r="A248" s="282" t="s">
        <v>285</v>
      </c>
      <c r="B248" s="240">
        <v>241</v>
      </c>
      <c r="C248" s="287">
        <v>267</v>
      </c>
      <c r="D248" s="240">
        <v>440</v>
      </c>
      <c r="E248" s="227"/>
      <c r="F248" s="228"/>
      <c r="G248" s="229"/>
      <c r="H248" s="281">
        <f t="shared" si="20"/>
        <v>257</v>
      </c>
      <c r="I248" s="240"/>
      <c r="J248" s="229"/>
      <c r="L248">
        <v>257</v>
      </c>
    </row>
    <row r="249" spans="1:10">
      <c r="A249" s="290" t="s">
        <v>286</v>
      </c>
      <c r="B249" s="276">
        <v>5</v>
      </c>
      <c r="C249" s="277"/>
      <c r="D249" s="276">
        <f>SUM(D250:D251)</f>
        <v>0</v>
      </c>
      <c r="E249" s="278" t="e">
        <f>D249/C249*100</f>
        <v>#DIV/0!</v>
      </c>
      <c r="F249" s="276">
        <f>D249-B249</f>
        <v>-5</v>
      </c>
      <c r="G249" s="279">
        <f>(D249/B249-1)*100</f>
        <v>-100</v>
      </c>
      <c r="H249" s="277">
        <f>SUM(H250:H251)</f>
        <v>420</v>
      </c>
      <c r="I249" s="295">
        <f>H249-C249</f>
        <v>420</v>
      </c>
      <c r="J249" s="279" t="e">
        <f>(H249/C249-1)*100</f>
        <v>#DIV/0!</v>
      </c>
    </row>
    <row r="250" spans="1:10">
      <c r="A250" s="282" t="s">
        <v>287</v>
      </c>
      <c r="B250" s="240"/>
      <c r="C250" s="287">
        <v>0</v>
      </c>
      <c r="D250" s="240"/>
      <c r="E250" s="227"/>
      <c r="F250" s="240"/>
      <c r="G250" s="229"/>
      <c r="H250" s="281">
        <f>L250+M250+N250</f>
        <v>0</v>
      </c>
      <c r="I250" s="240"/>
      <c r="J250" s="229"/>
    </row>
    <row r="251" spans="1:14">
      <c r="A251" s="282" t="s">
        <v>288</v>
      </c>
      <c r="B251" s="240">
        <v>5</v>
      </c>
      <c r="C251" s="287">
        <v>0</v>
      </c>
      <c r="D251" s="240"/>
      <c r="E251" s="227"/>
      <c r="F251" s="228"/>
      <c r="G251" s="229"/>
      <c r="H251" s="281">
        <f>L251+M251+N251</f>
        <v>420</v>
      </c>
      <c r="I251" s="240"/>
      <c r="J251" s="229"/>
      <c r="L251">
        <v>390</v>
      </c>
      <c r="N251">
        <v>30</v>
      </c>
    </row>
    <row r="252" s="208" customFormat="1" spans="1:10">
      <c r="A252" s="270" t="s">
        <v>289</v>
      </c>
      <c r="B252" s="271">
        <v>263</v>
      </c>
      <c r="C252" s="272">
        <v>133</v>
      </c>
      <c r="D252" s="271">
        <f>D253+D262</f>
        <v>97</v>
      </c>
      <c r="E252" s="273">
        <f>D252/C252*100</f>
        <v>72.9323308270677</v>
      </c>
      <c r="F252" s="294">
        <f>D252-B252</f>
        <v>-166</v>
      </c>
      <c r="G252" s="273">
        <f>(D252/B252-1)*100</f>
        <v>-63.1178707224335</v>
      </c>
      <c r="H252" s="272">
        <f>H253+H262</f>
        <v>205</v>
      </c>
      <c r="I252" s="294">
        <f>H252-C252</f>
        <v>72</v>
      </c>
      <c r="J252" s="274">
        <f>(H252/C252-1)*100</f>
        <v>54.1353383458647</v>
      </c>
    </row>
    <row r="253" spans="1:10">
      <c r="A253" s="290" t="s">
        <v>290</v>
      </c>
      <c r="B253" s="276">
        <v>137</v>
      </c>
      <c r="C253" s="277">
        <v>133</v>
      </c>
      <c r="D253" s="276">
        <f>SUM(D254:D261)</f>
        <v>7</v>
      </c>
      <c r="E253" s="278">
        <f>D253/C253*100</f>
        <v>5.26315789473684</v>
      </c>
      <c r="F253" s="276">
        <f>D253-B253</f>
        <v>-130</v>
      </c>
      <c r="G253" s="279">
        <f>(D253/B253-1)*100</f>
        <v>-94.8905109489051</v>
      </c>
      <c r="H253" s="277">
        <f>SUM(H254:H261)</f>
        <v>105</v>
      </c>
      <c r="I253" s="295">
        <f>H253-C253</f>
        <v>-28</v>
      </c>
      <c r="J253" s="279">
        <f>(H253/C253-1)*100</f>
        <v>-21.0526315789474</v>
      </c>
    </row>
    <row r="254" spans="1:12">
      <c r="A254" s="282" t="s">
        <v>291</v>
      </c>
      <c r="B254" s="240">
        <v>23</v>
      </c>
      <c r="C254" s="287">
        <v>30</v>
      </c>
      <c r="D254" s="240">
        <v>7</v>
      </c>
      <c r="E254" s="227"/>
      <c r="F254" s="240"/>
      <c r="G254" s="229"/>
      <c r="H254" s="281">
        <f t="shared" ref="H254:H262" si="21">L254+M254+N254</f>
        <v>32</v>
      </c>
      <c r="I254" s="240">
        <v>0</v>
      </c>
      <c r="J254" s="229">
        <v>0</v>
      </c>
      <c r="L254">
        <v>32</v>
      </c>
    </row>
    <row r="255" spans="1:10">
      <c r="A255" s="280" t="s">
        <v>292</v>
      </c>
      <c r="B255" s="240"/>
      <c r="C255" s="287">
        <v>0</v>
      </c>
      <c r="D255" s="240"/>
      <c r="E255" s="227"/>
      <c r="F255" s="240"/>
      <c r="G255" s="229"/>
      <c r="H255" s="281">
        <f t="shared" si="21"/>
        <v>0</v>
      </c>
      <c r="I255" s="240">
        <v>0</v>
      </c>
      <c r="J255" s="229">
        <v>0</v>
      </c>
    </row>
    <row r="256" spans="1:10">
      <c r="A256" s="280" t="s">
        <v>293</v>
      </c>
      <c r="B256" s="240"/>
      <c r="C256" s="287">
        <v>0</v>
      </c>
      <c r="D256" s="240"/>
      <c r="E256" s="227"/>
      <c r="F256" s="228"/>
      <c r="G256" s="303"/>
      <c r="H256" s="281">
        <f t="shared" si="21"/>
        <v>0</v>
      </c>
      <c r="I256" s="240">
        <v>0</v>
      </c>
      <c r="J256" s="229">
        <v>0</v>
      </c>
    </row>
    <row r="257" spans="1:10">
      <c r="A257" s="280" t="s">
        <v>294</v>
      </c>
      <c r="B257" s="240"/>
      <c r="C257" s="287">
        <v>0</v>
      </c>
      <c r="D257" s="240"/>
      <c r="E257" s="227"/>
      <c r="F257" s="240"/>
      <c r="G257" s="229"/>
      <c r="H257" s="281">
        <f t="shared" si="21"/>
        <v>0</v>
      </c>
      <c r="I257" s="240">
        <v>0</v>
      </c>
      <c r="J257" s="229">
        <v>0</v>
      </c>
    </row>
    <row r="258" spans="1:10">
      <c r="A258" s="282" t="s">
        <v>295</v>
      </c>
      <c r="B258" s="240"/>
      <c r="C258" s="287">
        <v>0</v>
      </c>
      <c r="D258" s="240"/>
      <c r="E258" s="227"/>
      <c r="F258" s="240"/>
      <c r="G258" s="229"/>
      <c r="H258" s="281">
        <f t="shared" si="21"/>
        <v>0</v>
      </c>
      <c r="I258" s="240"/>
      <c r="J258" s="229"/>
    </row>
    <row r="259" spans="1:10">
      <c r="A259" s="282" t="s">
        <v>296</v>
      </c>
      <c r="B259" s="240"/>
      <c r="C259" s="287">
        <v>0</v>
      </c>
      <c r="D259" s="240"/>
      <c r="E259" s="227"/>
      <c r="F259" s="228"/>
      <c r="G259" s="229"/>
      <c r="H259" s="281">
        <f t="shared" si="21"/>
        <v>0</v>
      </c>
      <c r="I259" s="240"/>
      <c r="J259" s="229"/>
    </row>
    <row r="260" spans="1:13">
      <c r="A260" s="282" t="s">
        <v>297</v>
      </c>
      <c r="B260" s="240">
        <v>5</v>
      </c>
      <c r="C260" s="287">
        <v>0</v>
      </c>
      <c r="D260" s="240"/>
      <c r="E260" s="227"/>
      <c r="F260" s="228"/>
      <c r="G260" s="229"/>
      <c r="H260" s="281">
        <f t="shared" si="21"/>
        <v>73</v>
      </c>
      <c r="I260" s="240"/>
      <c r="J260" s="229"/>
      <c r="M260">
        <v>73</v>
      </c>
    </row>
    <row r="261" spans="1:10">
      <c r="A261" s="282" t="s">
        <v>298</v>
      </c>
      <c r="B261" s="240">
        <v>109</v>
      </c>
      <c r="C261" s="287">
        <v>103</v>
      </c>
      <c r="D261" s="240"/>
      <c r="E261" s="227"/>
      <c r="F261" s="228"/>
      <c r="G261" s="229"/>
      <c r="H261" s="281">
        <f t="shared" si="21"/>
        <v>0</v>
      </c>
      <c r="I261" s="240"/>
      <c r="J261" s="229"/>
    </row>
    <row r="262" spans="1:12">
      <c r="A262" s="290" t="s">
        <v>299</v>
      </c>
      <c r="B262" s="295">
        <v>126</v>
      </c>
      <c r="C262" s="304"/>
      <c r="D262" s="295">
        <v>90</v>
      </c>
      <c r="E262" s="278" t="e">
        <f>D262/C262*100</f>
        <v>#DIV/0!</v>
      </c>
      <c r="F262" s="276">
        <f>D262-B262</f>
        <v>-36</v>
      </c>
      <c r="G262" s="279">
        <f>(D262/B262-1)*100</f>
        <v>-28.5714285714286</v>
      </c>
      <c r="H262" s="304">
        <f t="shared" si="21"/>
        <v>100</v>
      </c>
      <c r="I262" s="295">
        <f>H262-C262</f>
        <v>100</v>
      </c>
      <c r="J262" s="279" t="e">
        <f>(H262/C262-1)*100</f>
        <v>#DIV/0!</v>
      </c>
      <c r="L262">
        <v>100</v>
      </c>
    </row>
    <row r="263" s="208" customFormat="1" spans="1:10">
      <c r="A263" s="270" t="s">
        <v>300</v>
      </c>
      <c r="B263" s="271">
        <v>15618</v>
      </c>
      <c r="C263" s="272">
        <v>11415</v>
      </c>
      <c r="D263" s="271">
        <f>D264+D267+D277+D284+D292+D301+D315+D324+D333+D341+D349</f>
        <v>12430</v>
      </c>
      <c r="E263" s="273">
        <f>D263/C263*100</f>
        <v>108.891809023215</v>
      </c>
      <c r="F263" s="271">
        <f>D263-B263</f>
        <v>-3188</v>
      </c>
      <c r="G263" s="274">
        <f>(D263/B263-1)*100</f>
        <v>-20.4123447304392</v>
      </c>
      <c r="H263" s="272">
        <f>H264+H267+H277+H284+H292+H301+H315+H324+H333+H341+H349</f>
        <v>12183</v>
      </c>
      <c r="I263" s="294">
        <f>H263-C263</f>
        <v>768</v>
      </c>
      <c r="J263" s="274">
        <f>(H263/C263-1)*100</f>
        <v>6.72798948751643</v>
      </c>
    </row>
    <row r="264" spans="1:10">
      <c r="A264" s="275" t="s">
        <v>301</v>
      </c>
      <c r="B264" s="276">
        <v>29</v>
      </c>
      <c r="C264" s="277"/>
      <c r="D264" s="276">
        <f>SUM(D265:D266)</f>
        <v>0</v>
      </c>
      <c r="E264" s="278" t="e">
        <f>D264/C264*100</f>
        <v>#DIV/0!</v>
      </c>
      <c r="F264" s="276">
        <f>D264-B264</f>
        <v>-29</v>
      </c>
      <c r="G264" s="279">
        <f>(D264/B264-1)*100</f>
        <v>-100</v>
      </c>
      <c r="H264" s="277">
        <f>SUM(H265:H266)</f>
        <v>25</v>
      </c>
      <c r="I264" s="295">
        <f>H264-C264</f>
        <v>25</v>
      </c>
      <c r="J264" s="279" t="e">
        <f>(H264/C264-1)*100</f>
        <v>#DIV/0!</v>
      </c>
    </row>
    <row r="265" spans="1:12">
      <c r="A265" s="282" t="s">
        <v>302</v>
      </c>
      <c r="B265" s="240">
        <v>13</v>
      </c>
      <c r="C265" s="281">
        <v>0</v>
      </c>
      <c r="D265" s="240"/>
      <c r="E265" s="227"/>
      <c r="F265" s="240"/>
      <c r="G265" s="229"/>
      <c r="H265" s="281">
        <f>L265+M265+N265</f>
        <v>25</v>
      </c>
      <c r="I265" s="240"/>
      <c r="J265" s="229"/>
      <c r="L265">
        <v>25</v>
      </c>
    </row>
    <row r="266" spans="1:10">
      <c r="A266" s="282" t="s">
        <v>303</v>
      </c>
      <c r="B266" s="240">
        <v>16</v>
      </c>
      <c r="C266" s="281">
        <v>0</v>
      </c>
      <c r="D266" s="240"/>
      <c r="E266" s="227"/>
      <c r="F266" s="228"/>
      <c r="G266" s="229"/>
      <c r="H266" s="281">
        <f>L266+M266+N266</f>
        <v>0</v>
      </c>
      <c r="I266" s="240"/>
      <c r="J266" s="229"/>
    </row>
    <row r="267" spans="1:10">
      <c r="A267" s="290" t="s">
        <v>304</v>
      </c>
      <c r="B267" s="276">
        <v>13110</v>
      </c>
      <c r="C267" s="277">
        <v>9563</v>
      </c>
      <c r="D267" s="276">
        <f>SUM(D268:D276)</f>
        <v>10997</v>
      </c>
      <c r="E267" s="278">
        <f>D267/C267*100</f>
        <v>114.995294363693</v>
      </c>
      <c r="F267" s="276">
        <f>D267-B267</f>
        <v>-2113</v>
      </c>
      <c r="G267" s="279">
        <f>(D267/B267-1)*100</f>
        <v>-16.1174675819985</v>
      </c>
      <c r="H267" s="277">
        <f>SUM(H268:H276)</f>
        <v>10147</v>
      </c>
      <c r="I267" s="295">
        <f>H267-C267</f>
        <v>584</v>
      </c>
      <c r="J267" s="279">
        <f>(H267/C267-1)*100</f>
        <v>6.10687022900764</v>
      </c>
    </row>
    <row r="268" spans="1:12">
      <c r="A268" s="282" t="s">
        <v>149</v>
      </c>
      <c r="B268" s="240">
        <v>4162</v>
      </c>
      <c r="C268" s="287">
        <v>4161</v>
      </c>
      <c r="D268" s="240">
        <v>4452</v>
      </c>
      <c r="E268" s="227"/>
      <c r="F268" s="228"/>
      <c r="G268" s="229"/>
      <c r="H268" s="281">
        <f t="shared" ref="H268:H276" si="22">L268+M268+N268</f>
        <v>4163</v>
      </c>
      <c r="I268" s="240"/>
      <c r="J268" s="229"/>
      <c r="L268">
        <v>4163</v>
      </c>
    </row>
    <row r="269" spans="1:14">
      <c r="A269" s="283" t="s">
        <v>150</v>
      </c>
      <c r="B269" s="240">
        <v>3493</v>
      </c>
      <c r="C269" s="287">
        <v>930</v>
      </c>
      <c r="D269" s="240">
        <v>1499</v>
      </c>
      <c r="E269" s="227"/>
      <c r="F269" s="228"/>
      <c r="G269" s="229"/>
      <c r="H269" s="281">
        <f t="shared" si="22"/>
        <v>756</v>
      </c>
      <c r="I269" s="240"/>
      <c r="J269" s="229"/>
      <c r="L269">
        <v>719</v>
      </c>
      <c r="N269">
        <v>37</v>
      </c>
    </row>
    <row r="270" spans="1:10">
      <c r="A270" s="280" t="s">
        <v>151</v>
      </c>
      <c r="B270" s="240"/>
      <c r="C270" s="287">
        <v>0</v>
      </c>
      <c r="D270" s="240"/>
      <c r="E270" s="227"/>
      <c r="F270" s="228"/>
      <c r="G270" s="229"/>
      <c r="H270" s="281">
        <f t="shared" si="22"/>
        <v>0</v>
      </c>
      <c r="I270" s="240"/>
      <c r="J270" s="229"/>
    </row>
    <row r="271" spans="1:12">
      <c r="A271" s="282" t="s">
        <v>190</v>
      </c>
      <c r="B271" s="240">
        <v>1063</v>
      </c>
      <c r="C271" s="287">
        <v>40</v>
      </c>
      <c r="D271" s="240">
        <v>21</v>
      </c>
      <c r="E271" s="227"/>
      <c r="F271" s="240"/>
      <c r="G271" s="229"/>
      <c r="H271" s="281">
        <f t="shared" si="22"/>
        <v>19</v>
      </c>
      <c r="I271" s="240"/>
      <c r="J271" s="229"/>
      <c r="L271">
        <v>19</v>
      </c>
    </row>
    <row r="272" spans="1:14">
      <c r="A272" s="280" t="s">
        <v>305</v>
      </c>
      <c r="B272" s="240">
        <v>4147</v>
      </c>
      <c r="C272" s="287">
        <v>4247</v>
      </c>
      <c r="D272" s="240">
        <v>4812</v>
      </c>
      <c r="E272" s="227"/>
      <c r="F272" s="240"/>
      <c r="G272" s="229"/>
      <c r="H272" s="281">
        <f t="shared" si="22"/>
        <v>5049</v>
      </c>
      <c r="I272" s="240"/>
      <c r="J272" s="229"/>
      <c r="L272">
        <v>4339</v>
      </c>
      <c r="N272">
        <v>710</v>
      </c>
    </row>
    <row r="273" spans="1:10">
      <c r="A273" s="282" t="s">
        <v>306</v>
      </c>
      <c r="B273" s="240"/>
      <c r="C273" s="287">
        <v>5</v>
      </c>
      <c r="D273" s="240">
        <v>5</v>
      </c>
      <c r="E273" s="227"/>
      <c r="F273" s="240"/>
      <c r="G273" s="229"/>
      <c r="H273" s="281">
        <f t="shared" si="22"/>
        <v>0</v>
      </c>
      <c r="I273" s="240"/>
      <c r="J273" s="229"/>
    </row>
    <row r="274" spans="1:10">
      <c r="A274" s="282" t="s">
        <v>307</v>
      </c>
      <c r="B274" s="240"/>
      <c r="C274" s="287">
        <v>10</v>
      </c>
      <c r="D274" s="240">
        <v>8</v>
      </c>
      <c r="E274" s="227"/>
      <c r="F274" s="240"/>
      <c r="G274" s="229"/>
      <c r="H274" s="281">
        <f t="shared" si="22"/>
        <v>0</v>
      </c>
      <c r="I274" s="240"/>
      <c r="J274" s="229"/>
    </row>
    <row r="275" spans="1:10">
      <c r="A275" s="282" t="s">
        <v>158</v>
      </c>
      <c r="B275" s="240"/>
      <c r="C275" s="287">
        <v>0</v>
      </c>
      <c r="D275" s="240"/>
      <c r="E275" s="227"/>
      <c r="F275" s="228"/>
      <c r="G275" s="229"/>
      <c r="H275" s="281">
        <f t="shared" si="22"/>
        <v>0</v>
      </c>
      <c r="I275" s="240"/>
      <c r="J275" s="229"/>
    </row>
    <row r="276" spans="1:12">
      <c r="A276" s="282" t="s">
        <v>308</v>
      </c>
      <c r="B276" s="240">
        <v>245</v>
      </c>
      <c r="C276" s="287">
        <v>170</v>
      </c>
      <c r="D276" s="240">
        <v>200</v>
      </c>
      <c r="E276" s="227"/>
      <c r="F276" s="228"/>
      <c r="G276" s="229"/>
      <c r="H276" s="281">
        <f t="shared" si="22"/>
        <v>160</v>
      </c>
      <c r="I276" s="240"/>
      <c r="J276" s="229"/>
      <c r="L276">
        <v>160</v>
      </c>
    </row>
    <row r="277" spans="1:10">
      <c r="A277" s="275" t="s">
        <v>309</v>
      </c>
      <c r="B277" s="276">
        <v>0</v>
      </c>
      <c r="C277" s="277"/>
      <c r="D277" s="276">
        <f>SUM(D278:D283)</f>
        <v>0</v>
      </c>
      <c r="E277" s="278"/>
      <c r="F277" s="276"/>
      <c r="G277" s="279"/>
      <c r="H277" s="277">
        <f>SUM(H278:H283)</f>
        <v>187</v>
      </c>
      <c r="I277" s="295">
        <f>H277-C277</f>
        <v>187</v>
      </c>
      <c r="J277" s="279"/>
    </row>
    <row r="278" spans="1:10">
      <c r="A278" s="280" t="s">
        <v>149</v>
      </c>
      <c r="B278" s="240"/>
      <c r="C278" s="281">
        <v>0</v>
      </c>
      <c r="D278" s="240"/>
      <c r="E278" s="227"/>
      <c r="F278" s="240"/>
      <c r="G278" s="229"/>
      <c r="H278" s="281">
        <f t="shared" ref="H278:H283" si="23">L278+M278+N278</f>
        <v>0</v>
      </c>
      <c r="I278" s="240">
        <v>0</v>
      </c>
      <c r="J278" s="229">
        <v>0</v>
      </c>
    </row>
    <row r="279" spans="1:12">
      <c r="A279" s="280" t="s">
        <v>150</v>
      </c>
      <c r="B279" s="240"/>
      <c r="C279" s="281">
        <v>0</v>
      </c>
      <c r="D279" s="240"/>
      <c r="E279" s="227"/>
      <c r="F279" s="240"/>
      <c r="G279" s="229"/>
      <c r="H279" s="281">
        <f t="shared" si="23"/>
        <v>187</v>
      </c>
      <c r="I279" s="240">
        <v>0</v>
      </c>
      <c r="J279" s="229">
        <v>0</v>
      </c>
      <c r="L279">
        <v>187</v>
      </c>
    </row>
    <row r="280" spans="1:10">
      <c r="A280" s="282" t="s">
        <v>151</v>
      </c>
      <c r="B280" s="240"/>
      <c r="C280" s="281">
        <v>0</v>
      </c>
      <c r="D280" s="240"/>
      <c r="E280" s="227"/>
      <c r="F280" s="240"/>
      <c r="G280" s="229"/>
      <c r="H280" s="281">
        <f t="shared" si="23"/>
        <v>0</v>
      </c>
      <c r="I280" s="240">
        <v>0</v>
      </c>
      <c r="J280" s="229">
        <v>0</v>
      </c>
    </row>
    <row r="281" spans="1:10">
      <c r="A281" s="282" t="s">
        <v>310</v>
      </c>
      <c r="B281" s="240"/>
      <c r="C281" s="281">
        <v>0</v>
      </c>
      <c r="D281" s="240"/>
      <c r="E281" s="227"/>
      <c r="F281" s="240"/>
      <c r="G281" s="229"/>
      <c r="H281" s="281">
        <f t="shared" si="23"/>
        <v>0</v>
      </c>
      <c r="I281" s="240">
        <v>0</v>
      </c>
      <c r="J281" s="229">
        <v>0</v>
      </c>
    </row>
    <row r="282" spans="1:10">
      <c r="A282" s="282" t="s">
        <v>158</v>
      </c>
      <c r="B282" s="240"/>
      <c r="C282" s="281">
        <v>0</v>
      </c>
      <c r="D282" s="240"/>
      <c r="E282" s="227"/>
      <c r="F282" s="240"/>
      <c r="G282" s="229"/>
      <c r="H282" s="281">
        <f t="shared" si="23"/>
        <v>0</v>
      </c>
      <c r="I282" s="240">
        <v>0</v>
      </c>
      <c r="J282" s="229">
        <v>0</v>
      </c>
    </row>
    <row r="283" spans="1:10">
      <c r="A283" s="283" t="s">
        <v>311</v>
      </c>
      <c r="B283" s="240"/>
      <c r="C283" s="281">
        <v>0</v>
      </c>
      <c r="D283" s="240"/>
      <c r="E283" s="227"/>
      <c r="F283" s="228"/>
      <c r="G283" s="229"/>
      <c r="H283" s="281">
        <f t="shared" si="23"/>
        <v>0</v>
      </c>
      <c r="I283" s="240">
        <v>0</v>
      </c>
      <c r="J283" s="229">
        <v>0</v>
      </c>
    </row>
    <row r="284" spans="1:10">
      <c r="A284" s="275" t="s">
        <v>312</v>
      </c>
      <c r="B284" s="276">
        <v>204</v>
      </c>
      <c r="C284" s="277">
        <v>152</v>
      </c>
      <c r="D284" s="276">
        <f>SUM(D285:D291)</f>
        <v>97</v>
      </c>
      <c r="E284" s="278">
        <f>D284/C284*100</f>
        <v>63.8157894736842</v>
      </c>
      <c r="F284" s="276">
        <f>D284-B284</f>
        <v>-107</v>
      </c>
      <c r="G284" s="279">
        <f>(D284/B284-1)*100</f>
        <v>-52.4509803921569</v>
      </c>
      <c r="H284" s="277">
        <f>SUM(H285:H291)</f>
        <v>167</v>
      </c>
      <c r="I284" s="295">
        <f>H284-C284</f>
        <v>15</v>
      </c>
      <c r="J284" s="279">
        <f>(H284/C284-1)*100</f>
        <v>9.86842105263157</v>
      </c>
    </row>
    <row r="285" spans="1:10">
      <c r="A285" s="280" t="s">
        <v>149</v>
      </c>
      <c r="B285" s="240">
        <v>108</v>
      </c>
      <c r="C285" s="287">
        <v>115</v>
      </c>
      <c r="D285" s="240">
        <v>45</v>
      </c>
      <c r="E285" s="227"/>
      <c r="F285" s="228"/>
      <c r="G285" s="229"/>
      <c r="H285" s="281">
        <f t="shared" ref="H285:H291" si="24">L285+M285+N285</f>
        <v>0</v>
      </c>
      <c r="I285" s="240"/>
      <c r="J285" s="229"/>
    </row>
    <row r="286" spans="1:12">
      <c r="A286" s="280" t="s">
        <v>150</v>
      </c>
      <c r="B286" s="240">
        <v>96</v>
      </c>
      <c r="C286" s="287">
        <v>37</v>
      </c>
      <c r="D286" s="240">
        <v>52</v>
      </c>
      <c r="E286" s="227"/>
      <c r="F286" s="228"/>
      <c r="G286" s="229"/>
      <c r="H286" s="281">
        <f t="shared" si="24"/>
        <v>167</v>
      </c>
      <c r="I286" s="240"/>
      <c r="J286" s="229"/>
      <c r="L286">
        <v>167</v>
      </c>
    </row>
    <row r="287" spans="1:10">
      <c r="A287" s="282" t="s">
        <v>151</v>
      </c>
      <c r="B287" s="240"/>
      <c r="C287" s="287">
        <v>0</v>
      </c>
      <c r="D287" s="240"/>
      <c r="E287" s="227"/>
      <c r="F287" s="228"/>
      <c r="G287" s="229"/>
      <c r="H287" s="281">
        <f t="shared" si="24"/>
        <v>0</v>
      </c>
      <c r="I287" s="240"/>
      <c r="J287" s="229"/>
    </row>
    <row r="288" spans="1:10">
      <c r="A288" s="282" t="s">
        <v>313</v>
      </c>
      <c r="B288" s="240"/>
      <c r="C288" s="287">
        <v>0</v>
      </c>
      <c r="D288" s="240"/>
      <c r="E288" s="227"/>
      <c r="F288" s="228"/>
      <c r="G288" s="229"/>
      <c r="H288" s="281">
        <f t="shared" si="24"/>
        <v>0</v>
      </c>
      <c r="I288" s="240"/>
      <c r="J288" s="229"/>
    </row>
    <row r="289" spans="1:10">
      <c r="A289" s="282" t="s">
        <v>314</v>
      </c>
      <c r="B289" s="240"/>
      <c r="C289" s="287">
        <v>0</v>
      </c>
      <c r="D289" s="240"/>
      <c r="E289" s="227"/>
      <c r="F289" s="228"/>
      <c r="G289" s="229"/>
      <c r="H289" s="281">
        <f t="shared" si="24"/>
        <v>0</v>
      </c>
      <c r="I289" s="240"/>
      <c r="J289" s="229"/>
    </row>
    <row r="290" spans="1:10">
      <c r="A290" s="282" t="s">
        <v>158</v>
      </c>
      <c r="B290" s="240"/>
      <c r="C290" s="287">
        <v>0</v>
      </c>
      <c r="D290" s="240"/>
      <c r="E290" s="227"/>
      <c r="F290" s="228"/>
      <c r="G290" s="229"/>
      <c r="H290" s="281">
        <f t="shared" si="24"/>
        <v>0</v>
      </c>
      <c r="I290" s="240"/>
      <c r="J290" s="229"/>
    </row>
    <row r="291" spans="1:10">
      <c r="A291" s="282" t="s">
        <v>315</v>
      </c>
      <c r="B291" s="240"/>
      <c r="C291" s="287">
        <v>0</v>
      </c>
      <c r="D291" s="240"/>
      <c r="E291" s="227"/>
      <c r="F291" s="228"/>
      <c r="G291" s="229"/>
      <c r="H291" s="281">
        <f t="shared" si="24"/>
        <v>0</v>
      </c>
      <c r="I291" s="240"/>
      <c r="J291" s="229"/>
    </row>
    <row r="292" spans="1:10">
      <c r="A292" s="298" t="s">
        <v>316</v>
      </c>
      <c r="B292" s="276">
        <v>307</v>
      </c>
      <c r="C292" s="277">
        <v>416</v>
      </c>
      <c r="D292" s="276">
        <f>SUM(D293:D300)</f>
        <v>149</v>
      </c>
      <c r="E292" s="278">
        <f>D292/C292*100</f>
        <v>35.8173076923077</v>
      </c>
      <c r="F292" s="276">
        <f>D292-B292</f>
        <v>-158</v>
      </c>
      <c r="G292" s="279">
        <f>(D292/B292-1)*100</f>
        <v>-51.4657980456026</v>
      </c>
      <c r="H292" s="277">
        <f>SUM(H293:H300)</f>
        <v>623</v>
      </c>
      <c r="I292" s="295">
        <f>H292-C292</f>
        <v>207</v>
      </c>
      <c r="J292" s="279">
        <f>(H292/C292-1)*100</f>
        <v>49.7596153846154</v>
      </c>
    </row>
    <row r="293" spans="1:12">
      <c r="A293" s="280" t="s">
        <v>149</v>
      </c>
      <c r="B293" s="240">
        <v>270</v>
      </c>
      <c r="C293" s="287">
        <v>114</v>
      </c>
      <c r="D293" s="240">
        <v>103</v>
      </c>
      <c r="E293" s="227"/>
      <c r="F293" s="228"/>
      <c r="G293" s="229"/>
      <c r="H293" s="281">
        <f t="shared" ref="H293:H300" si="25">L293+M293+N293</f>
        <v>250</v>
      </c>
      <c r="I293" s="240"/>
      <c r="J293" s="229"/>
      <c r="L293">
        <v>250</v>
      </c>
    </row>
    <row r="294" spans="1:10">
      <c r="A294" s="280" t="s">
        <v>150</v>
      </c>
      <c r="B294" s="240">
        <v>37</v>
      </c>
      <c r="C294" s="287">
        <v>302</v>
      </c>
      <c r="D294" s="240">
        <v>46</v>
      </c>
      <c r="E294" s="227"/>
      <c r="F294" s="228"/>
      <c r="G294" s="229"/>
      <c r="H294" s="281">
        <f t="shared" si="25"/>
        <v>0</v>
      </c>
      <c r="I294" s="240"/>
      <c r="J294" s="229"/>
    </row>
    <row r="295" spans="1:10">
      <c r="A295" s="280" t="s">
        <v>151</v>
      </c>
      <c r="B295" s="240"/>
      <c r="C295" s="287">
        <v>0</v>
      </c>
      <c r="D295" s="240"/>
      <c r="E295" s="227"/>
      <c r="F295" s="228"/>
      <c r="G295" s="229"/>
      <c r="H295" s="281">
        <f t="shared" si="25"/>
        <v>0</v>
      </c>
      <c r="I295" s="240"/>
      <c r="J295" s="229"/>
    </row>
    <row r="296" spans="1:10">
      <c r="A296" s="282" t="s">
        <v>317</v>
      </c>
      <c r="B296" s="240"/>
      <c r="C296" s="287">
        <v>0</v>
      </c>
      <c r="D296" s="240"/>
      <c r="E296" s="227"/>
      <c r="F296" s="228"/>
      <c r="G296" s="229"/>
      <c r="H296" s="281">
        <f t="shared" si="25"/>
        <v>0</v>
      </c>
      <c r="I296" s="240"/>
      <c r="J296" s="229"/>
    </row>
    <row r="297" spans="1:10">
      <c r="A297" s="282" t="s">
        <v>318</v>
      </c>
      <c r="B297" s="240"/>
      <c r="C297" s="287">
        <v>0</v>
      </c>
      <c r="D297" s="240"/>
      <c r="E297" s="227"/>
      <c r="F297" s="228"/>
      <c r="G297" s="229"/>
      <c r="H297" s="281">
        <f t="shared" si="25"/>
        <v>0</v>
      </c>
      <c r="I297" s="240"/>
      <c r="J297" s="229"/>
    </row>
    <row r="298" spans="1:10">
      <c r="A298" s="282" t="s">
        <v>319</v>
      </c>
      <c r="B298" s="240"/>
      <c r="C298" s="287">
        <v>0</v>
      </c>
      <c r="D298" s="240"/>
      <c r="E298" s="227"/>
      <c r="F298" s="228"/>
      <c r="G298" s="229"/>
      <c r="H298" s="281">
        <f t="shared" si="25"/>
        <v>0</v>
      </c>
      <c r="I298" s="240"/>
      <c r="J298" s="229"/>
    </row>
    <row r="299" spans="1:10">
      <c r="A299" s="280" t="s">
        <v>158</v>
      </c>
      <c r="B299" s="240"/>
      <c r="C299" s="287">
        <v>0</v>
      </c>
      <c r="D299" s="240"/>
      <c r="E299" s="227"/>
      <c r="F299" s="228"/>
      <c r="G299" s="229"/>
      <c r="H299" s="281">
        <f t="shared" si="25"/>
        <v>0</v>
      </c>
      <c r="I299" s="240"/>
      <c r="J299" s="229"/>
    </row>
    <row r="300" spans="1:14">
      <c r="A300" s="280" t="s">
        <v>320</v>
      </c>
      <c r="B300" s="240"/>
      <c r="C300" s="287">
        <v>0</v>
      </c>
      <c r="D300" s="240"/>
      <c r="E300" s="227"/>
      <c r="F300" s="228"/>
      <c r="G300" s="229"/>
      <c r="H300" s="281">
        <f t="shared" si="25"/>
        <v>373</v>
      </c>
      <c r="I300" s="240"/>
      <c r="J300" s="229"/>
      <c r="N300">
        <v>373</v>
      </c>
    </row>
    <row r="301" spans="1:10">
      <c r="A301" s="275" t="s">
        <v>321</v>
      </c>
      <c r="B301" s="276">
        <v>972</v>
      </c>
      <c r="C301" s="277">
        <v>976</v>
      </c>
      <c r="D301" s="276">
        <f>SUM(D302:D314)</f>
        <v>790</v>
      </c>
      <c r="E301" s="278">
        <f>D301/C301*100</f>
        <v>80.9426229508197</v>
      </c>
      <c r="F301" s="276">
        <f>D301-B301</f>
        <v>-182</v>
      </c>
      <c r="G301" s="279">
        <f>(D301/B301-1)*100</f>
        <v>-18.7242798353909</v>
      </c>
      <c r="H301" s="277">
        <f>SUM(H302:H314)</f>
        <v>1030</v>
      </c>
      <c r="I301" s="295">
        <f>H301-C301</f>
        <v>54</v>
      </c>
      <c r="J301" s="279">
        <f>(H301/C301-1)*100</f>
        <v>5.5327868852459</v>
      </c>
    </row>
    <row r="302" spans="1:12">
      <c r="A302" s="282" t="s">
        <v>149</v>
      </c>
      <c r="B302" s="240">
        <v>551</v>
      </c>
      <c r="C302" s="281">
        <v>632</v>
      </c>
      <c r="D302" s="240">
        <v>557</v>
      </c>
      <c r="E302" s="227"/>
      <c r="F302" s="228"/>
      <c r="G302" s="229"/>
      <c r="H302" s="281">
        <f t="shared" ref="H302:H316" si="26">L302+M302+N302</f>
        <v>506</v>
      </c>
      <c r="I302" s="240"/>
      <c r="J302" s="229"/>
      <c r="L302">
        <v>506</v>
      </c>
    </row>
    <row r="303" spans="1:12">
      <c r="A303" s="282" t="s">
        <v>150</v>
      </c>
      <c r="B303" s="240">
        <v>323</v>
      </c>
      <c r="C303" s="281">
        <v>185</v>
      </c>
      <c r="D303" s="240">
        <v>208</v>
      </c>
      <c r="E303" s="227"/>
      <c r="F303" s="240"/>
      <c r="G303" s="229"/>
      <c r="H303" s="281">
        <f t="shared" si="26"/>
        <v>235</v>
      </c>
      <c r="I303" s="240"/>
      <c r="J303" s="229"/>
      <c r="L303">
        <v>235</v>
      </c>
    </row>
    <row r="304" spans="1:10">
      <c r="A304" s="282" t="s">
        <v>151</v>
      </c>
      <c r="B304" s="240"/>
      <c r="C304" s="281">
        <v>0</v>
      </c>
      <c r="D304" s="240">
        <v>0</v>
      </c>
      <c r="E304" s="227"/>
      <c r="F304" s="240"/>
      <c r="G304" s="229"/>
      <c r="H304" s="281">
        <f t="shared" si="26"/>
        <v>0</v>
      </c>
      <c r="I304" s="240"/>
      <c r="J304" s="229"/>
    </row>
    <row r="305" spans="1:14">
      <c r="A305" s="283" t="s">
        <v>322</v>
      </c>
      <c r="B305" s="240"/>
      <c r="C305" s="281">
        <v>17</v>
      </c>
      <c r="D305" s="240">
        <v>7</v>
      </c>
      <c r="E305" s="227"/>
      <c r="F305" s="240"/>
      <c r="G305" s="229"/>
      <c r="H305" s="281">
        <f t="shared" si="26"/>
        <v>26</v>
      </c>
      <c r="I305" s="240"/>
      <c r="J305" s="229"/>
      <c r="L305">
        <v>18</v>
      </c>
      <c r="N305">
        <v>8</v>
      </c>
    </row>
    <row r="306" spans="1:12">
      <c r="A306" s="280" t="s">
        <v>323</v>
      </c>
      <c r="B306" s="240">
        <v>15</v>
      </c>
      <c r="C306" s="281">
        <v>52</v>
      </c>
      <c r="D306" s="240">
        <v>9</v>
      </c>
      <c r="E306" s="227"/>
      <c r="F306" s="228"/>
      <c r="G306" s="229"/>
      <c r="H306" s="281">
        <f t="shared" si="26"/>
        <v>35</v>
      </c>
      <c r="I306" s="240"/>
      <c r="J306" s="229"/>
      <c r="L306">
        <v>35</v>
      </c>
    </row>
    <row r="307" spans="1:12">
      <c r="A307" s="280" t="s">
        <v>324</v>
      </c>
      <c r="B307" s="240">
        <v>32</v>
      </c>
      <c r="C307" s="281">
        <v>60</v>
      </c>
      <c r="D307" s="240">
        <v>0</v>
      </c>
      <c r="E307" s="227"/>
      <c r="F307" s="240"/>
      <c r="G307" s="229"/>
      <c r="H307" s="281">
        <f t="shared" si="26"/>
        <v>51</v>
      </c>
      <c r="I307" s="240"/>
      <c r="J307" s="229"/>
      <c r="L307">
        <v>51</v>
      </c>
    </row>
    <row r="308" spans="1:12">
      <c r="A308" s="280" t="s">
        <v>325</v>
      </c>
      <c r="B308" s="240"/>
      <c r="C308" s="281">
        <v>3</v>
      </c>
      <c r="D308" s="240">
        <v>0</v>
      </c>
      <c r="E308" s="227"/>
      <c r="F308" s="228"/>
      <c r="G308" s="229"/>
      <c r="H308" s="281">
        <f t="shared" si="26"/>
        <v>3</v>
      </c>
      <c r="I308" s="240"/>
      <c r="J308" s="229"/>
      <c r="L308">
        <v>3</v>
      </c>
    </row>
    <row r="309" spans="1:10">
      <c r="A309" s="282" t="s">
        <v>326</v>
      </c>
      <c r="B309" s="240"/>
      <c r="C309" s="281">
        <v>0</v>
      </c>
      <c r="D309" s="240">
        <v>0</v>
      </c>
      <c r="E309" s="227"/>
      <c r="F309" s="240"/>
      <c r="G309" s="229"/>
      <c r="H309" s="281">
        <f t="shared" si="26"/>
        <v>0</v>
      </c>
      <c r="I309" s="240"/>
      <c r="J309" s="229"/>
    </row>
    <row r="310" spans="1:12">
      <c r="A310" s="282" t="s">
        <v>327</v>
      </c>
      <c r="B310" s="240">
        <v>25</v>
      </c>
      <c r="C310" s="281">
        <v>26</v>
      </c>
      <c r="D310" s="240">
        <v>7</v>
      </c>
      <c r="E310" s="227"/>
      <c r="F310" s="240"/>
      <c r="G310" s="229"/>
      <c r="H310" s="281">
        <f t="shared" si="26"/>
        <v>13</v>
      </c>
      <c r="I310" s="240"/>
      <c r="J310" s="229"/>
      <c r="L310">
        <v>13</v>
      </c>
    </row>
    <row r="311" spans="1:12">
      <c r="A311" s="282" t="s">
        <v>328</v>
      </c>
      <c r="B311" s="240"/>
      <c r="C311" s="281">
        <v>1</v>
      </c>
      <c r="D311" s="240">
        <v>1</v>
      </c>
      <c r="E311" s="227"/>
      <c r="F311" s="240"/>
      <c r="G311" s="229"/>
      <c r="H311" s="281">
        <f t="shared" si="26"/>
        <v>1</v>
      </c>
      <c r="I311" s="240"/>
      <c r="J311" s="229"/>
      <c r="L311">
        <v>1</v>
      </c>
    </row>
    <row r="312" spans="1:10">
      <c r="A312" s="282" t="s">
        <v>190</v>
      </c>
      <c r="B312" s="240"/>
      <c r="C312" s="281">
        <v>0</v>
      </c>
      <c r="D312" s="240">
        <v>0</v>
      </c>
      <c r="E312" s="227"/>
      <c r="F312" s="240"/>
      <c r="G312" s="229"/>
      <c r="H312" s="281">
        <f t="shared" si="26"/>
        <v>0</v>
      </c>
      <c r="I312" s="240"/>
      <c r="J312" s="229"/>
    </row>
    <row r="313" spans="1:10">
      <c r="A313" s="282" t="s">
        <v>158</v>
      </c>
      <c r="B313" s="240">
        <v>26</v>
      </c>
      <c r="C313" s="281">
        <v>0</v>
      </c>
      <c r="D313" s="240">
        <v>0</v>
      </c>
      <c r="E313" s="227"/>
      <c r="F313" s="240"/>
      <c r="G313" s="229"/>
      <c r="H313" s="281">
        <f t="shared" si="26"/>
        <v>0</v>
      </c>
      <c r="I313" s="240"/>
      <c r="J313" s="229"/>
    </row>
    <row r="314" spans="1:14">
      <c r="A314" s="280" t="s">
        <v>329</v>
      </c>
      <c r="B314" s="240"/>
      <c r="C314" s="281">
        <v>0</v>
      </c>
      <c r="D314" s="240">
        <v>1</v>
      </c>
      <c r="E314" s="227"/>
      <c r="F314" s="228"/>
      <c r="G314" s="229"/>
      <c r="H314" s="281">
        <f t="shared" si="26"/>
        <v>160</v>
      </c>
      <c r="I314" s="240"/>
      <c r="J314" s="229"/>
      <c r="L314">
        <v>30</v>
      </c>
      <c r="N314">
        <v>130</v>
      </c>
    </row>
    <row r="315" spans="1:10">
      <c r="A315" s="275" t="s">
        <v>330</v>
      </c>
      <c r="B315" s="276"/>
      <c r="C315" s="277"/>
      <c r="D315" s="276"/>
      <c r="E315" s="278"/>
      <c r="F315" s="276">
        <f>D315-B315</f>
        <v>0</v>
      </c>
      <c r="G315" s="279"/>
      <c r="H315" s="277"/>
      <c r="I315" s="295"/>
      <c r="J315" s="279"/>
    </row>
    <row r="316" spans="1:10">
      <c r="A316" s="280" t="s">
        <v>149</v>
      </c>
      <c r="B316" s="240"/>
      <c r="C316" s="281">
        <v>0</v>
      </c>
      <c r="D316" s="240"/>
      <c r="E316" s="227"/>
      <c r="F316" s="240"/>
      <c r="G316" s="229"/>
      <c r="H316" s="281">
        <f t="shared" ref="H316:H323" si="27">L316+M316+N316</f>
        <v>0</v>
      </c>
      <c r="I316" s="240"/>
      <c r="J316" s="229"/>
    </row>
    <row r="317" spans="1:10">
      <c r="A317" s="282" t="s">
        <v>150</v>
      </c>
      <c r="B317" s="240"/>
      <c r="C317" s="281">
        <v>0</v>
      </c>
      <c r="D317" s="240"/>
      <c r="E317" s="227"/>
      <c r="F317" s="240"/>
      <c r="G317" s="229"/>
      <c r="H317" s="281">
        <f t="shared" si="27"/>
        <v>0</v>
      </c>
      <c r="I317" s="240"/>
      <c r="J317" s="229"/>
    </row>
    <row r="318" spans="1:10">
      <c r="A318" s="282" t="s">
        <v>151</v>
      </c>
      <c r="B318" s="240"/>
      <c r="C318" s="281">
        <v>0</v>
      </c>
      <c r="D318" s="240"/>
      <c r="E318" s="227"/>
      <c r="F318" s="240"/>
      <c r="G318" s="229"/>
      <c r="H318" s="281">
        <f t="shared" si="27"/>
        <v>0</v>
      </c>
      <c r="I318" s="240"/>
      <c r="J318" s="229"/>
    </row>
    <row r="319" spans="1:10">
      <c r="A319" s="282" t="s">
        <v>331</v>
      </c>
      <c r="B319" s="240"/>
      <c r="C319" s="281">
        <v>0</v>
      </c>
      <c r="D319" s="240"/>
      <c r="E319" s="227"/>
      <c r="F319" s="240"/>
      <c r="G319" s="229"/>
      <c r="H319" s="281">
        <f t="shared" si="27"/>
        <v>0</v>
      </c>
      <c r="I319" s="240"/>
      <c r="J319" s="229"/>
    </row>
    <row r="320" spans="1:10">
      <c r="A320" s="283" t="s">
        <v>332</v>
      </c>
      <c r="B320" s="240"/>
      <c r="C320" s="281">
        <v>0</v>
      </c>
      <c r="D320" s="240"/>
      <c r="E320" s="227"/>
      <c r="F320" s="240"/>
      <c r="G320" s="229"/>
      <c r="H320" s="281">
        <f t="shared" si="27"/>
        <v>0</v>
      </c>
      <c r="I320" s="240"/>
      <c r="J320" s="229"/>
    </row>
    <row r="321" spans="1:10">
      <c r="A321" s="280" t="s">
        <v>333</v>
      </c>
      <c r="B321" s="240"/>
      <c r="C321" s="281">
        <v>0</v>
      </c>
      <c r="D321" s="240"/>
      <c r="E321" s="227"/>
      <c r="F321" s="240"/>
      <c r="G321" s="229"/>
      <c r="H321" s="281">
        <f t="shared" si="27"/>
        <v>0</v>
      </c>
      <c r="I321" s="240"/>
      <c r="J321" s="229"/>
    </row>
    <row r="322" spans="1:10">
      <c r="A322" s="280" t="s">
        <v>158</v>
      </c>
      <c r="B322" s="240"/>
      <c r="C322" s="281">
        <v>0</v>
      </c>
      <c r="D322" s="240"/>
      <c r="E322" s="227"/>
      <c r="F322" s="240"/>
      <c r="G322" s="229"/>
      <c r="H322" s="281">
        <f t="shared" si="27"/>
        <v>0</v>
      </c>
      <c r="I322" s="240"/>
      <c r="J322" s="229"/>
    </row>
    <row r="323" spans="1:10">
      <c r="A323" s="280" t="s">
        <v>334</v>
      </c>
      <c r="B323" s="240"/>
      <c r="C323" s="281">
        <v>0</v>
      </c>
      <c r="D323" s="240"/>
      <c r="E323" s="227"/>
      <c r="F323" s="240"/>
      <c r="G323" s="229"/>
      <c r="H323" s="281">
        <f t="shared" si="27"/>
        <v>0</v>
      </c>
      <c r="I323" s="240"/>
      <c r="J323" s="229"/>
    </row>
    <row r="324" spans="1:10">
      <c r="A324" s="290" t="s">
        <v>335</v>
      </c>
      <c r="B324" s="276">
        <v>913</v>
      </c>
      <c r="C324" s="277"/>
      <c r="D324" s="276">
        <f>SUM(D325:D332)</f>
        <v>280</v>
      </c>
      <c r="E324" s="278"/>
      <c r="F324" s="276">
        <f>D324-B324</f>
        <v>-633</v>
      </c>
      <c r="G324" s="279"/>
      <c r="H324" s="277"/>
      <c r="I324" s="295"/>
      <c r="J324" s="279"/>
    </row>
    <row r="325" spans="1:10">
      <c r="A325" s="282" t="s">
        <v>149</v>
      </c>
      <c r="B325" s="240"/>
      <c r="C325" s="281">
        <v>0</v>
      </c>
      <c r="D325" s="240"/>
      <c r="E325" s="227"/>
      <c r="F325" s="240"/>
      <c r="G325" s="229"/>
      <c r="H325" s="281">
        <f t="shared" ref="H325:H332" si="28">L325+M325+N325</f>
        <v>0</v>
      </c>
      <c r="I325" s="240"/>
      <c r="J325" s="229"/>
    </row>
    <row r="326" spans="1:10">
      <c r="A326" s="282" t="s">
        <v>150</v>
      </c>
      <c r="B326" s="240"/>
      <c r="C326" s="281">
        <v>0</v>
      </c>
      <c r="D326" s="240"/>
      <c r="E326" s="227"/>
      <c r="F326" s="240"/>
      <c r="G326" s="229"/>
      <c r="H326" s="281">
        <f t="shared" si="28"/>
        <v>0</v>
      </c>
      <c r="I326" s="240"/>
      <c r="J326" s="229"/>
    </row>
    <row r="327" spans="1:10">
      <c r="A327" s="280" t="s">
        <v>151</v>
      </c>
      <c r="B327" s="240"/>
      <c r="C327" s="281">
        <v>0</v>
      </c>
      <c r="D327" s="240"/>
      <c r="E327" s="227"/>
      <c r="F327" s="240"/>
      <c r="G327" s="229"/>
      <c r="H327" s="281">
        <f t="shared" si="28"/>
        <v>0</v>
      </c>
      <c r="I327" s="240"/>
      <c r="J327" s="229"/>
    </row>
    <row r="328" spans="1:10">
      <c r="A328" s="280" t="s">
        <v>336</v>
      </c>
      <c r="B328" s="240"/>
      <c r="C328" s="281">
        <v>0</v>
      </c>
      <c r="D328" s="240"/>
      <c r="E328" s="227"/>
      <c r="F328" s="240"/>
      <c r="G328" s="229"/>
      <c r="H328" s="281">
        <f t="shared" si="28"/>
        <v>0</v>
      </c>
      <c r="I328" s="240"/>
      <c r="J328" s="229"/>
    </row>
    <row r="329" spans="1:10">
      <c r="A329" s="280" t="s">
        <v>337</v>
      </c>
      <c r="B329" s="240"/>
      <c r="C329" s="281">
        <v>0</v>
      </c>
      <c r="D329" s="240">
        <v>280</v>
      </c>
      <c r="E329" s="227"/>
      <c r="F329" s="240"/>
      <c r="G329" s="229"/>
      <c r="H329" s="281">
        <f t="shared" si="28"/>
        <v>0</v>
      </c>
      <c r="I329" s="240"/>
      <c r="J329" s="229"/>
    </row>
    <row r="330" spans="1:10">
      <c r="A330" s="282" t="s">
        <v>338</v>
      </c>
      <c r="B330" s="240">
        <v>913</v>
      </c>
      <c r="C330" s="281">
        <v>0</v>
      </c>
      <c r="D330" s="240"/>
      <c r="E330" s="227"/>
      <c r="F330" s="240"/>
      <c r="G330" s="229"/>
      <c r="H330" s="281">
        <f t="shared" si="28"/>
        <v>0</v>
      </c>
      <c r="I330" s="240"/>
      <c r="J330" s="229"/>
    </row>
    <row r="331" spans="1:10">
      <c r="A331" s="282" t="s">
        <v>158</v>
      </c>
      <c r="B331" s="240"/>
      <c r="C331" s="281">
        <v>0</v>
      </c>
      <c r="D331" s="240"/>
      <c r="E331" s="227"/>
      <c r="F331" s="240"/>
      <c r="G331" s="229"/>
      <c r="H331" s="281">
        <f t="shared" si="28"/>
        <v>0</v>
      </c>
      <c r="I331" s="240"/>
      <c r="J331" s="229"/>
    </row>
    <row r="332" spans="1:10">
      <c r="A332" s="282" t="s">
        <v>339</v>
      </c>
      <c r="B332" s="240"/>
      <c r="C332" s="281">
        <v>0</v>
      </c>
      <c r="D332" s="240"/>
      <c r="E332" s="227"/>
      <c r="F332" s="240"/>
      <c r="G332" s="229"/>
      <c r="H332" s="281">
        <f t="shared" si="28"/>
        <v>0</v>
      </c>
      <c r="I332" s="240"/>
      <c r="J332" s="229"/>
    </row>
    <row r="333" spans="1:10">
      <c r="A333" s="298" t="s">
        <v>340</v>
      </c>
      <c r="B333" s="276">
        <v>83</v>
      </c>
      <c r="C333" s="277"/>
      <c r="D333" s="276">
        <f>SUM(D334:D340)</f>
        <v>0</v>
      </c>
      <c r="E333" s="278"/>
      <c r="F333" s="276">
        <f>D333-B333</f>
        <v>-83</v>
      </c>
      <c r="G333" s="279"/>
      <c r="H333" s="277"/>
      <c r="I333" s="295"/>
      <c r="J333" s="279"/>
    </row>
    <row r="334" spans="1:10">
      <c r="A334" s="280" t="s">
        <v>149</v>
      </c>
      <c r="B334" s="240"/>
      <c r="C334" s="281">
        <v>0</v>
      </c>
      <c r="D334" s="240"/>
      <c r="E334" s="227"/>
      <c r="F334" s="240"/>
      <c r="G334" s="229"/>
      <c r="H334" s="281">
        <f t="shared" ref="H334:H340" si="29">L334+M334+N334</f>
        <v>0</v>
      </c>
      <c r="I334" s="240">
        <v>0</v>
      </c>
      <c r="J334" s="229">
        <v>0</v>
      </c>
    </row>
    <row r="335" spans="1:10">
      <c r="A335" s="280" t="s">
        <v>150</v>
      </c>
      <c r="B335" s="240"/>
      <c r="C335" s="281">
        <v>0</v>
      </c>
      <c r="D335" s="240"/>
      <c r="E335" s="227"/>
      <c r="F335" s="240"/>
      <c r="G335" s="229"/>
      <c r="H335" s="281">
        <f t="shared" si="29"/>
        <v>0</v>
      </c>
      <c r="I335" s="240">
        <v>0</v>
      </c>
      <c r="J335" s="229">
        <v>0</v>
      </c>
    </row>
    <row r="336" spans="1:10">
      <c r="A336" s="280" t="s">
        <v>151</v>
      </c>
      <c r="B336" s="240"/>
      <c r="C336" s="281">
        <v>0</v>
      </c>
      <c r="D336" s="240"/>
      <c r="E336" s="227"/>
      <c r="F336" s="240"/>
      <c r="G336" s="229"/>
      <c r="H336" s="281">
        <f t="shared" si="29"/>
        <v>0</v>
      </c>
      <c r="I336" s="240">
        <v>0</v>
      </c>
      <c r="J336" s="229">
        <v>0</v>
      </c>
    </row>
    <row r="337" spans="1:10">
      <c r="A337" s="282" t="s">
        <v>341</v>
      </c>
      <c r="B337" s="240"/>
      <c r="C337" s="281">
        <v>0</v>
      </c>
      <c r="D337" s="240"/>
      <c r="E337" s="227"/>
      <c r="F337" s="240"/>
      <c r="G337" s="229"/>
      <c r="H337" s="281">
        <f t="shared" si="29"/>
        <v>0</v>
      </c>
      <c r="I337" s="240">
        <v>0</v>
      </c>
      <c r="J337" s="229">
        <v>0</v>
      </c>
    </row>
    <row r="338" spans="1:10">
      <c r="A338" s="282" t="s">
        <v>342</v>
      </c>
      <c r="B338" s="240"/>
      <c r="C338" s="281">
        <v>0</v>
      </c>
      <c r="D338" s="240"/>
      <c r="E338" s="227"/>
      <c r="F338" s="240"/>
      <c r="G338" s="229"/>
      <c r="H338" s="281">
        <f t="shared" si="29"/>
        <v>0</v>
      </c>
      <c r="I338" s="240">
        <v>0</v>
      </c>
      <c r="J338" s="229">
        <v>0</v>
      </c>
    </row>
    <row r="339" spans="1:10">
      <c r="A339" s="282" t="s">
        <v>158</v>
      </c>
      <c r="B339" s="240"/>
      <c r="C339" s="281">
        <v>0</v>
      </c>
      <c r="D339" s="240"/>
      <c r="E339" s="227"/>
      <c r="F339" s="240"/>
      <c r="G339" s="229"/>
      <c r="H339" s="281">
        <f t="shared" si="29"/>
        <v>0</v>
      </c>
      <c r="I339" s="240">
        <v>0</v>
      </c>
      <c r="J339" s="229">
        <v>0</v>
      </c>
    </row>
    <row r="340" spans="1:10">
      <c r="A340" s="280" t="s">
        <v>343</v>
      </c>
      <c r="B340" s="240">
        <v>83</v>
      </c>
      <c r="C340" s="281">
        <v>0</v>
      </c>
      <c r="D340" s="240"/>
      <c r="E340" s="227"/>
      <c r="F340" s="240"/>
      <c r="G340" s="229"/>
      <c r="H340" s="281">
        <f t="shared" si="29"/>
        <v>0</v>
      </c>
      <c r="I340" s="240">
        <v>0</v>
      </c>
      <c r="J340" s="229">
        <v>0</v>
      </c>
    </row>
    <row r="341" spans="1:10">
      <c r="A341" s="275" t="s">
        <v>344</v>
      </c>
      <c r="B341" s="276"/>
      <c r="C341" s="277"/>
      <c r="D341" s="276"/>
      <c r="E341" s="278"/>
      <c r="F341" s="276">
        <f>D341-B341</f>
        <v>0</v>
      </c>
      <c r="G341" s="279"/>
      <c r="H341" s="277"/>
      <c r="I341" s="295"/>
      <c r="J341" s="279"/>
    </row>
    <row r="342" spans="1:10">
      <c r="A342" s="280" t="s">
        <v>149</v>
      </c>
      <c r="B342" s="240"/>
      <c r="C342" s="281">
        <v>0</v>
      </c>
      <c r="D342" s="240"/>
      <c r="E342" s="227"/>
      <c r="F342" s="240"/>
      <c r="G342" s="229"/>
      <c r="H342" s="281">
        <f t="shared" ref="H342:H349" si="30">L342+M342+N342</f>
        <v>0</v>
      </c>
      <c r="I342" s="240">
        <v>0</v>
      </c>
      <c r="J342" s="229">
        <v>0</v>
      </c>
    </row>
    <row r="343" spans="1:10">
      <c r="A343" s="282" t="s">
        <v>150</v>
      </c>
      <c r="B343" s="240"/>
      <c r="C343" s="281">
        <v>0</v>
      </c>
      <c r="D343" s="240"/>
      <c r="E343" s="227"/>
      <c r="F343" s="240"/>
      <c r="G343" s="229"/>
      <c r="H343" s="281">
        <f t="shared" si="30"/>
        <v>0</v>
      </c>
      <c r="I343" s="240">
        <v>0</v>
      </c>
      <c r="J343" s="229">
        <v>0</v>
      </c>
    </row>
    <row r="344" spans="1:10">
      <c r="A344" s="282" t="s">
        <v>345</v>
      </c>
      <c r="B344" s="240"/>
      <c r="C344" s="281">
        <v>0</v>
      </c>
      <c r="D344" s="240"/>
      <c r="E344" s="227"/>
      <c r="F344" s="228"/>
      <c r="G344" s="229"/>
      <c r="H344" s="281">
        <f t="shared" si="30"/>
        <v>0</v>
      </c>
      <c r="I344" s="240">
        <v>0</v>
      </c>
      <c r="J344" s="229">
        <v>0</v>
      </c>
    </row>
    <row r="345" spans="1:10">
      <c r="A345" s="282" t="s">
        <v>346</v>
      </c>
      <c r="B345" s="240"/>
      <c r="C345" s="281">
        <v>0</v>
      </c>
      <c r="D345" s="240"/>
      <c r="E345" s="227"/>
      <c r="F345" s="240"/>
      <c r="G345" s="229"/>
      <c r="H345" s="281">
        <f t="shared" si="30"/>
        <v>0</v>
      </c>
      <c r="I345" s="240">
        <v>0</v>
      </c>
      <c r="J345" s="229">
        <v>0</v>
      </c>
    </row>
    <row r="346" spans="1:10">
      <c r="A346" s="283" t="s">
        <v>347</v>
      </c>
      <c r="B346" s="240"/>
      <c r="C346" s="281">
        <v>0</v>
      </c>
      <c r="D346" s="240"/>
      <c r="E346" s="227"/>
      <c r="F346" s="240"/>
      <c r="G346" s="229"/>
      <c r="H346" s="281">
        <f t="shared" si="30"/>
        <v>0</v>
      </c>
      <c r="I346" s="240">
        <v>0</v>
      </c>
      <c r="J346" s="229">
        <v>0</v>
      </c>
    </row>
    <row r="347" spans="1:10">
      <c r="A347" s="280" t="s">
        <v>348</v>
      </c>
      <c r="B347" s="240"/>
      <c r="C347" s="281">
        <v>0</v>
      </c>
      <c r="D347" s="240"/>
      <c r="E347" s="227"/>
      <c r="F347" s="240"/>
      <c r="G347" s="229"/>
      <c r="H347" s="281">
        <f t="shared" si="30"/>
        <v>0</v>
      </c>
      <c r="I347" s="240">
        <v>0</v>
      </c>
      <c r="J347" s="229">
        <v>0</v>
      </c>
    </row>
    <row r="348" spans="1:10">
      <c r="A348" s="280" t="s">
        <v>349</v>
      </c>
      <c r="B348" s="240"/>
      <c r="C348" s="281">
        <v>0</v>
      </c>
      <c r="D348" s="240"/>
      <c r="E348" s="227"/>
      <c r="F348" s="240"/>
      <c r="G348" s="229"/>
      <c r="H348" s="281">
        <f t="shared" si="30"/>
        <v>0</v>
      </c>
      <c r="I348" s="240">
        <v>0</v>
      </c>
      <c r="J348" s="229">
        <v>0</v>
      </c>
    </row>
    <row r="349" spans="1:12">
      <c r="A349" s="290" t="s">
        <v>350</v>
      </c>
      <c r="B349" s="295"/>
      <c r="C349" s="304">
        <v>308</v>
      </c>
      <c r="D349" s="295">
        <v>117</v>
      </c>
      <c r="E349" s="278">
        <f>D349/C349*100</f>
        <v>37.987012987013</v>
      </c>
      <c r="F349" s="276">
        <f>D349-B349</f>
        <v>117</v>
      </c>
      <c r="G349" s="279" t="e">
        <f>(D349/B349-1)*100</f>
        <v>#DIV/0!</v>
      </c>
      <c r="H349" s="304">
        <f t="shared" si="30"/>
        <v>4</v>
      </c>
      <c r="I349" s="295">
        <f t="shared" ref="I349:I356" si="31">H349-C349</f>
        <v>-304</v>
      </c>
      <c r="J349" s="279">
        <f>(H349/C349-1)*100</f>
        <v>-98.7012987012987</v>
      </c>
      <c r="L349">
        <v>4</v>
      </c>
    </row>
    <row r="350" s="208" customFormat="1" spans="1:10">
      <c r="A350" s="270" t="s">
        <v>351</v>
      </c>
      <c r="B350" s="271">
        <v>58657</v>
      </c>
      <c r="C350" s="272">
        <v>47975</v>
      </c>
      <c r="D350" s="271">
        <f>D351+D356+D363+D369+D375+D379+D383+D387+D393+D400</f>
        <v>58976</v>
      </c>
      <c r="E350" s="273">
        <f>D350/C350*100</f>
        <v>122.930693069307</v>
      </c>
      <c r="F350" s="271">
        <f>D350-B350</f>
        <v>319</v>
      </c>
      <c r="G350" s="274">
        <f>(D350/B350-1)*100</f>
        <v>0.543839609935737</v>
      </c>
      <c r="H350" s="272">
        <f>H351+H356+H363+H369+H375+H379+H383+H387+H393+H400</f>
        <v>55587</v>
      </c>
      <c r="I350" s="294">
        <f t="shared" si="31"/>
        <v>7612</v>
      </c>
      <c r="J350" s="274">
        <f>(H350/C350-1)*100</f>
        <v>15.8665971860344</v>
      </c>
    </row>
    <row r="351" spans="1:10">
      <c r="A351" s="290" t="s">
        <v>352</v>
      </c>
      <c r="B351" s="276">
        <v>144</v>
      </c>
      <c r="C351" s="277">
        <v>295</v>
      </c>
      <c r="D351" s="276">
        <f>SUM(D352:D355)</f>
        <v>118</v>
      </c>
      <c r="E351" s="278">
        <f>D351/C351*100</f>
        <v>40</v>
      </c>
      <c r="F351" s="276">
        <f>D351-B351</f>
        <v>-26</v>
      </c>
      <c r="G351" s="279">
        <f>(D351/B351-1)*100</f>
        <v>-18.0555555555556</v>
      </c>
      <c r="H351" s="277">
        <f>SUM(H352:H355)</f>
        <v>7360</v>
      </c>
      <c r="I351" s="295">
        <f t="shared" si="31"/>
        <v>7065</v>
      </c>
      <c r="J351" s="279">
        <f>(H351/C351-1)*100</f>
        <v>2394.91525423729</v>
      </c>
    </row>
    <row r="352" spans="1:12">
      <c r="A352" s="280" t="s">
        <v>149</v>
      </c>
      <c r="B352" s="240">
        <v>137</v>
      </c>
      <c r="C352" s="287">
        <v>128</v>
      </c>
      <c r="D352" s="240">
        <v>116</v>
      </c>
      <c r="E352" s="227"/>
      <c r="F352" s="228"/>
      <c r="G352" s="229"/>
      <c r="H352" s="281">
        <f>L352+M352+N352</f>
        <v>126</v>
      </c>
      <c r="I352" s="240"/>
      <c r="J352" s="229"/>
      <c r="L352">
        <v>126</v>
      </c>
    </row>
    <row r="353" spans="1:10">
      <c r="A353" s="280" t="s">
        <v>150</v>
      </c>
      <c r="B353" s="240">
        <v>7</v>
      </c>
      <c r="C353" s="287">
        <v>0</v>
      </c>
      <c r="D353" s="240">
        <v>2</v>
      </c>
      <c r="E353" s="227"/>
      <c r="F353" s="228"/>
      <c r="G353" s="229"/>
      <c r="H353" s="281">
        <f>L353+M353+N353</f>
        <v>0</v>
      </c>
      <c r="I353" s="240"/>
      <c r="J353" s="229"/>
    </row>
    <row r="354" spans="1:10">
      <c r="A354" s="280" t="s">
        <v>151</v>
      </c>
      <c r="B354" s="240"/>
      <c r="C354" s="287">
        <v>0</v>
      </c>
      <c r="D354" s="240"/>
      <c r="E354" s="227"/>
      <c r="F354" s="228"/>
      <c r="G354" s="229"/>
      <c r="H354" s="281">
        <f>L354+M354+N354</f>
        <v>0</v>
      </c>
      <c r="I354" s="240"/>
      <c r="J354" s="229"/>
    </row>
    <row r="355" spans="1:13">
      <c r="A355" s="282" t="s">
        <v>353</v>
      </c>
      <c r="B355" s="240"/>
      <c r="C355" s="287">
        <v>167</v>
      </c>
      <c r="D355" s="240"/>
      <c r="E355" s="227"/>
      <c r="F355" s="228"/>
      <c r="G355" s="229"/>
      <c r="H355" s="281">
        <f>L355+M355+N355</f>
        <v>7234</v>
      </c>
      <c r="I355" s="240"/>
      <c r="J355" s="229"/>
      <c r="M355">
        <v>7234</v>
      </c>
    </row>
    <row r="356" spans="1:10">
      <c r="A356" s="275" t="s">
        <v>354</v>
      </c>
      <c r="B356" s="276">
        <v>50542</v>
      </c>
      <c r="C356" s="277">
        <v>44400</v>
      </c>
      <c r="D356" s="276">
        <f>SUM(D357:D362)</f>
        <v>51676</v>
      </c>
      <c r="E356" s="278">
        <f>D356/C356*100</f>
        <v>116.387387387387</v>
      </c>
      <c r="F356" s="276">
        <f>D356-B356</f>
        <v>1134</v>
      </c>
      <c r="G356" s="279">
        <f>(D356/B356-1)*100</f>
        <v>2.24367852479126</v>
      </c>
      <c r="H356" s="277">
        <f>SUM(H357:H362)</f>
        <v>43742</v>
      </c>
      <c r="I356" s="295">
        <f t="shared" si="31"/>
        <v>-658</v>
      </c>
      <c r="J356" s="279">
        <f>(H356/C356-1)*100</f>
        <v>-1.48198198198198</v>
      </c>
    </row>
    <row r="357" spans="1:14">
      <c r="A357" s="280" t="s">
        <v>355</v>
      </c>
      <c r="B357" s="240">
        <v>3929</v>
      </c>
      <c r="C357" s="287">
        <v>3017</v>
      </c>
      <c r="D357" s="240">
        <v>2594</v>
      </c>
      <c r="E357" s="227"/>
      <c r="F357" s="228"/>
      <c r="G357" s="229"/>
      <c r="H357" s="281">
        <f t="shared" ref="H357:H362" si="32">L357+M357+N357</f>
        <v>3152</v>
      </c>
      <c r="I357" s="240"/>
      <c r="J357" s="229"/>
      <c r="L357">
        <v>2504</v>
      </c>
      <c r="M357">
        <v>591</v>
      </c>
      <c r="N357">
        <v>57</v>
      </c>
    </row>
    <row r="358" spans="1:14">
      <c r="A358" s="280" t="s">
        <v>356</v>
      </c>
      <c r="B358" s="240">
        <v>27877</v>
      </c>
      <c r="C358" s="287">
        <v>16826</v>
      </c>
      <c r="D358" s="240">
        <v>28750</v>
      </c>
      <c r="E358" s="227"/>
      <c r="F358" s="228"/>
      <c r="G358" s="229"/>
      <c r="H358" s="281">
        <f t="shared" si="32"/>
        <v>21835</v>
      </c>
      <c r="I358" s="240"/>
      <c r="J358" s="229"/>
      <c r="L358">
        <v>19181</v>
      </c>
      <c r="N358">
        <v>2654</v>
      </c>
    </row>
    <row r="359" spans="1:12">
      <c r="A359" s="282" t="s">
        <v>357</v>
      </c>
      <c r="B359" s="285">
        <v>12284</v>
      </c>
      <c r="C359" s="287">
        <v>8666</v>
      </c>
      <c r="D359" s="240">
        <v>11958</v>
      </c>
      <c r="E359" s="227"/>
      <c r="F359" s="228"/>
      <c r="G359" s="229"/>
      <c r="H359" s="281">
        <f t="shared" si="32"/>
        <v>10990</v>
      </c>
      <c r="I359" s="240"/>
      <c r="J359" s="229"/>
      <c r="L359">
        <v>10990</v>
      </c>
    </row>
    <row r="360" spans="1:14">
      <c r="A360" s="282" t="s">
        <v>358</v>
      </c>
      <c r="B360" s="240">
        <v>6194</v>
      </c>
      <c r="C360" s="287">
        <v>6592</v>
      </c>
      <c r="D360" s="240">
        <v>6363</v>
      </c>
      <c r="E360" s="227"/>
      <c r="F360" s="228"/>
      <c r="G360" s="229"/>
      <c r="H360" s="281">
        <f t="shared" si="32"/>
        <v>5312</v>
      </c>
      <c r="I360" s="240"/>
      <c r="J360" s="229"/>
      <c r="L360">
        <v>4862</v>
      </c>
      <c r="M360">
        <v>349</v>
      </c>
      <c r="N360">
        <v>101</v>
      </c>
    </row>
    <row r="361" spans="1:10">
      <c r="A361" s="282" t="s">
        <v>359</v>
      </c>
      <c r="B361" s="240">
        <v>3</v>
      </c>
      <c r="C361" s="287">
        <v>42</v>
      </c>
      <c r="D361" s="240">
        <v>0</v>
      </c>
      <c r="E361" s="227"/>
      <c r="F361" s="228"/>
      <c r="G361" s="229"/>
      <c r="H361" s="281">
        <f t="shared" si="32"/>
        <v>0</v>
      </c>
      <c r="I361" s="240"/>
      <c r="J361" s="229"/>
    </row>
    <row r="362" spans="1:14">
      <c r="A362" s="280" t="s">
        <v>360</v>
      </c>
      <c r="B362" s="240">
        <v>255</v>
      </c>
      <c r="C362" s="287">
        <v>9257</v>
      </c>
      <c r="D362" s="240">
        <v>2011</v>
      </c>
      <c r="E362" s="227"/>
      <c r="F362" s="228"/>
      <c r="G362" s="229"/>
      <c r="H362" s="281">
        <f t="shared" si="32"/>
        <v>2453</v>
      </c>
      <c r="I362" s="240"/>
      <c r="J362" s="229"/>
      <c r="L362">
        <v>948</v>
      </c>
      <c r="N362">
        <v>1505</v>
      </c>
    </row>
    <row r="363" spans="1:10">
      <c r="A363" s="275" t="s">
        <v>361</v>
      </c>
      <c r="B363" s="276">
        <v>1209</v>
      </c>
      <c r="C363" s="277">
        <v>1160</v>
      </c>
      <c r="D363" s="276">
        <f>SUM(D364:D368)</f>
        <v>1274</v>
      </c>
      <c r="E363" s="278">
        <f>D363/C363*100</f>
        <v>109.827586206897</v>
      </c>
      <c r="F363" s="276">
        <f>D363-B363</f>
        <v>65</v>
      </c>
      <c r="G363" s="279">
        <f>(D363/B363-1)*100</f>
        <v>5.3763440860215</v>
      </c>
      <c r="H363" s="277">
        <f>SUM(H364:H368)</f>
        <v>1307</v>
      </c>
      <c r="I363" s="295">
        <f>H363-C363</f>
        <v>147</v>
      </c>
      <c r="J363" s="279">
        <f>(H363/C363-1)*100</f>
        <v>12.6724137931034</v>
      </c>
    </row>
    <row r="364" spans="1:10">
      <c r="A364" s="280" t="s">
        <v>362</v>
      </c>
      <c r="B364" s="240"/>
      <c r="C364" s="287">
        <v>0</v>
      </c>
      <c r="D364" s="240"/>
      <c r="E364" s="227"/>
      <c r="F364" s="240"/>
      <c r="G364" s="229"/>
      <c r="H364" s="281">
        <f>L364+M364+N364</f>
        <v>0</v>
      </c>
      <c r="I364" s="240">
        <f>H364-C364</f>
        <v>0</v>
      </c>
      <c r="J364" s="229"/>
    </row>
    <row r="365" spans="1:14">
      <c r="A365" s="280" t="s">
        <v>363</v>
      </c>
      <c r="B365" s="240">
        <v>1209</v>
      </c>
      <c r="C365" s="287">
        <v>1145</v>
      </c>
      <c r="D365" s="240">
        <v>1274</v>
      </c>
      <c r="E365" s="227"/>
      <c r="F365" s="228"/>
      <c r="G365" s="229"/>
      <c r="H365" s="281">
        <f>L365+M365+N365</f>
        <v>1302</v>
      </c>
      <c r="I365" s="240"/>
      <c r="J365" s="229"/>
      <c r="L365">
        <v>1292</v>
      </c>
      <c r="N365">
        <v>10</v>
      </c>
    </row>
    <row r="366" spans="1:10">
      <c r="A366" s="280" t="s">
        <v>364</v>
      </c>
      <c r="B366" s="240"/>
      <c r="C366" s="287">
        <v>0</v>
      </c>
      <c r="D366" s="240"/>
      <c r="E366" s="227"/>
      <c r="F366" s="228"/>
      <c r="G366" s="229"/>
      <c r="H366" s="281">
        <f>L366+M366+N366</f>
        <v>0</v>
      </c>
      <c r="I366" s="240"/>
      <c r="J366" s="229"/>
    </row>
    <row r="367" spans="1:10">
      <c r="A367" s="282" t="s">
        <v>365</v>
      </c>
      <c r="B367" s="240"/>
      <c r="C367" s="287">
        <v>1</v>
      </c>
      <c r="D367" s="240"/>
      <c r="E367" s="227"/>
      <c r="F367" s="228"/>
      <c r="G367" s="229"/>
      <c r="H367" s="281">
        <f>L367+M367+N367</f>
        <v>0</v>
      </c>
      <c r="I367" s="240"/>
      <c r="J367" s="229"/>
    </row>
    <row r="368" spans="1:14">
      <c r="A368" s="282" t="s">
        <v>366</v>
      </c>
      <c r="B368" s="240"/>
      <c r="C368" s="287">
        <v>14</v>
      </c>
      <c r="D368" s="240"/>
      <c r="E368" s="227"/>
      <c r="F368" s="228"/>
      <c r="G368" s="229"/>
      <c r="H368" s="281">
        <f>L368+M368+N368</f>
        <v>5</v>
      </c>
      <c r="I368" s="240"/>
      <c r="J368" s="229"/>
      <c r="N368">
        <v>5</v>
      </c>
    </row>
    <row r="369" spans="1:10">
      <c r="A369" s="298" t="s">
        <v>367</v>
      </c>
      <c r="B369" s="305"/>
      <c r="C369" s="277"/>
      <c r="D369" s="305"/>
      <c r="E369" s="278"/>
      <c r="F369" s="276"/>
      <c r="G369" s="279"/>
      <c r="H369" s="277"/>
      <c r="I369" s="295">
        <f>H369-C369</f>
        <v>0</v>
      </c>
      <c r="J369" s="279"/>
    </row>
    <row r="370" spans="1:10">
      <c r="A370" s="280" t="s">
        <v>368</v>
      </c>
      <c r="B370" s="284"/>
      <c r="C370" s="281">
        <v>0</v>
      </c>
      <c r="D370" s="284"/>
      <c r="E370" s="227"/>
      <c r="F370" s="228"/>
      <c r="G370" s="229"/>
      <c r="H370" s="281">
        <f>L370+M370+N370</f>
        <v>0</v>
      </c>
      <c r="I370" s="240">
        <v>0</v>
      </c>
      <c r="J370" s="229"/>
    </row>
    <row r="371" spans="1:10">
      <c r="A371" s="280" t="s">
        <v>369</v>
      </c>
      <c r="B371" s="240"/>
      <c r="C371" s="281">
        <v>0</v>
      </c>
      <c r="D371" s="240"/>
      <c r="E371" s="227"/>
      <c r="F371" s="240"/>
      <c r="G371" s="229"/>
      <c r="H371" s="281">
        <f>L371+M371+N371</f>
        <v>0</v>
      </c>
      <c r="I371" s="240">
        <v>0</v>
      </c>
      <c r="J371" s="229"/>
    </row>
    <row r="372" spans="1:10">
      <c r="A372" s="280" t="s">
        <v>370</v>
      </c>
      <c r="B372" s="240"/>
      <c r="C372" s="281">
        <v>0</v>
      </c>
      <c r="D372" s="240"/>
      <c r="E372" s="227"/>
      <c r="F372" s="240"/>
      <c r="G372" s="229"/>
      <c r="H372" s="281">
        <f>L372+M372+N372</f>
        <v>0</v>
      </c>
      <c r="I372" s="240">
        <v>0</v>
      </c>
      <c r="J372" s="229"/>
    </row>
    <row r="373" spans="1:10">
      <c r="A373" s="282" t="s">
        <v>371</v>
      </c>
      <c r="B373" s="240"/>
      <c r="C373" s="281">
        <v>0</v>
      </c>
      <c r="D373" s="240"/>
      <c r="E373" s="227"/>
      <c r="F373" s="240"/>
      <c r="G373" s="229"/>
      <c r="H373" s="281">
        <f>L373+M373+N373</f>
        <v>0</v>
      </c>
      <c r="I373" s="240">
        <v>0</v>
      </c>
      <c r="J373" s="229"/>
    </row>
    <row r="374" spans="1:10">
      <c r="A374" s="282" t="s">
        <v>372</v>
      </c>
      <c r="B374" s="240"/>
      <c r="C374" s="281">
        <v>0</v>
      </c>
      <c r="D374" s="240"/>
      <c r="E374" s="227"/>
      <c r="F374" s="240"/>
      <c r="G374" s="229"/>
      <c r="H374" s="281">
        <f>L374+M374+N374</f>
        <v>0</v>
      </c>
      <c r="I374" s="240">
        <v>0</v>
      </c>
      <c r="J374" s="229"/>
    </row>
    <row r="375" spans="1:10">
      <c r="A375" s="290" t="s">
        <v>373</v>
      </c>
      <c r="B375" s="276"/>
      <c r="C375" s="277"/>
      <c r="D375" s="276"/>
      <c r="E375" s="278"/>
      <c r="F375" s="276"/>
      <c r="G375" s="279"/>
      <c r="H375" s="277"/>
      <c r="I375" s="295">
        <f>H375-C375</f>
        <v>0</v>
      </c>
      <c r="J375" s="279"/>
    </row>
    <row r="376" spans="1:10">
      <c r="A376" s="280" t="s">
        <v>374</v>
      </c>
      <c r="B376" s="240"/>
      <c r="C376" s="281">
        <v>0</v>
      </c>
      <c r="D376" s="240"/>
      <c r="E376" s="227"/>
      <c r="F376" s="228"/>
      <c r="G376" s="229"/>
      <c r="H376" s="281">
        <f>L376+M376+N376</f>
        <v>0</v>
      </c>
      <c r="I376" s="240">
        <v>0</v>
      </c>
      <c r="J376" s="229"/>
    </row>
    <row r="377" spans="1:10">
      <c r="A377" s="280" t="s">
        <v>375</v>
      </c>
      <c r="B377" s="240"/>
      <c r="C377" s="281">
        <v>0</v>
      </c>
      <c r="D377" s="240"/>
      <c r="E377" s="227"/>
      <c r="F377" s="228"/>
      <c r="G377" s="229"/>
      <c r="H377" s="281">
        <f>L377+M377+N377</f>
        <v>0</v>
      </c>
      <c r="I377" s="240">
        <v>0</v>
      </c>
      <c r="J377" s="229"/>
    </row>
    <row r="378" spans="1:10">
      <c r="A378" s="280" t="s">
        <v>376</v>
      </c>
      <c r="B378" s="240"/>
      <c r="C378" s="281">
        <v>0</v>
      </c>
      <c r="D378" s="240"/>
      <c r="E378" s="227"/>
      <c r="F378" s="228"/>
      <c r="G378" s="229"/>
      <c r="H378" s="281">
        <f>L378+M378+N378</f>
        <v>0</v>
      </c>
      <c r="I378" s="240">
        <v>0</v>
      </c>
      <c r="J378" s="229"/>
    </row>
    <row r="379" spans="1:10">
      <c r="A379" s="290" t="s">
        <v>377</v>
      </c>
      <c r="B379" s="276"/>
      <c r="C379" s="277"/>
      <c r="D379" s="276"/>
      <c r="E379" s="278"/>
      <c r="F379" s="276"/>
      <c r="G379" s="279"/>
      <c r="H379" s="277"/>
      <c r="I379" s="295">
        <f>H379-C379</f>
        <v>0</v>
      </c>
      <c r="J379" s="279"/>
    </row>
    <row r="380" spans="1:10">
      <c r="A380" s="282" t="s">
        <v>378</v>
      </c>
      <c r="B380" s="240"/>
      <c r="C380" s="281">
        <v>0</v>
      </c>
      <c r="D380" s="240"/>
      <c r="E380" s="227"/>
      <c r="F380" s="228"/>
      <c r="G380" s="229"/>
      <c r="H380" s="281">
        <f>L380+M380+N380</f>
        <v>0</v>
      </c>
      <c r="I380" s="240">
        <v>0</v>
      </c>
      <c r="J380" s="229">
        <v>0</v>
      </c>
    </row>
    <row r="381" spans="1:10">
      <c r="A381" s="282" t="s">
        <v>379</v>
      </c>
      <c r="B381" s="240"/>
      <c r="C381" s="281">
        <v>0</v>
      </c>
      <c r="D381" s="240"/>
      <c r="E381" s="227"/>
      <c r="F381" s="228"/>
      <c r="G381" s="229"/>
      <c r="H381" s="281">
        <f>L381+M381+N381</f>
        <v>0</v>
      </c>
      <c r="I381" s="240">
        <v>0</v>
      </c>
      <c r="J381" s="229">
        <v>0</v>
      </c>
    </row>
    <row r="382" spans="1:10">
      <c r="A382" s="283" t="s">
        <v>380</v>
      </c>
      <c r="B382" s="240"/>
      <c r="C382" s="281">
        <v>0</v>
      </c>
      <c r="D382" s="240"/>
      <c r="E382" s="227"/>
      <c r="F382" s="228"/>
      <c r="G382" s="229"/>
      <c r="H382" s="281">
        <f>L382+M382+N382</f>
        <v>0</v>
      </c>
      <c r="I382" s="240">
        <v>0</v>
      </c>
      <c r="J382" s="229">
        <v>0</v>
      </c>
    </row>
    <row r="383" spans="1:10">
      <c r="A383" s="275" t="s">
        <v>381</v>
      </c>
      <c r="B383" s="276">
        <v>382</v>
      </c>
      <c r="C383" s="277">
        <v>321</v>
      </c>
      <c r="D383" s="276">
        <f>SUM(D384:D386)</f>
        <v>403</v>
      </c>
      <c r="E383" s="278">
        <f>D383/C383*100</f>
        <v>125.545171339564</v>
      </c>
      <c r="F383" s="276">
        <f>D383-B383</f>
        <v>21</v>
      </c>
      <c r="G383" s="279">
        <f>(D383/B383-1)*100</f>
        <v>5.49738219895288</v>
      </c>
      <c r="H383" s="277">
        <f>SUM(H384:H386)</f>
        <v>371</v>
      </c>
      <c r="I383" s="295">
        <f>H383-C383</f>
        <v>50</v>
      </c>
      <c r="J383" s="279">
        <f>(H383/C383-1)*100</f>
        <v>15.5763239875389</v>
      </c>
    </row>
    <row r="384" spans="1:12">
      <c r="A384" s="280" t="s">
        <v>382</v>
      </c>
      <c r="B384" s="240">
        <v>370</v>
      </c>
      <c r="C384" s="281">
        <v>271</v>
      </c>
      <c r="D384" s="240">
        <v>403</v>
      </c>
      <c r="E384" s="227"/>
      <c r="F384" s="228"/>
      <c r="G384" s="229"/>
      <c r="H384" s="281">
        <f>L384+M384+N384</f>
        <v>371</v>
      </c>
      <c r="I384" s="240"/>
      <c r="J384" s="229"/>
      <c r="L384">
        <v>371</v>
      </c>
    </row>
    <row r="385" spans="1:10">
      <c r="A385" s="280" t="s">
        <v>383</v>
      </c>
      <c r="B385" s="240"/>
      <c r="C385" s="281">
        <v>0</v>
      </c>
      <c r="D385" s="240"/>
      <c r="E385" s="227"/>
      <c r="F385" s="240"/>
      <c r="G385" s="229"/>
      <c r="H385" s="281">
        <f>L385+M385+N385</f>
        <v>0</v>
      </c>
      <c r="I385" s="240"/>
      <c r="J385" s="229"/>
    </row>
    <row r="386" spans="1:10">
      <c r="A386" s="282" t="s">
        <v>384</v>
      </c>
      <c r="B386" s="240">
        <v>12</v>
      </c>
      <c r="C386" s="281">
        <v>50</v>
      </c>
      <c r="D386" s="240"/>
      <c r="E386" s="227"/>
      <c r="F386" s="228"/>
      <c r="G386" s="229"/>
      <c r="H386" s="281">
        <f>L386+M386+N386</f>
        <v>0</v>
      </c>
      <c r="I386" s="240"/>
      <c r="J386" s="229"/>
    </row>
    <row r="387" spans="1:10">
      <c r="A387" s="290" t="s">
        <v>385</v>
      </c>
      <c r="B387" s="276">
        <v>296</v>
      </c>
      <c r="C387" s="277">
        <v>284</v>
      </c>
      <c r="D387" s="276">
        <f>SUM(D388:D392)</f>
        <v>292</v>
      </c>
      <c r="E387" s="278">
        <f>D387/C387*100</f>
        <v>102.816901408451</v>
      </c>
      <c r="F387" s="276">
        <f>D387-B387</f>
        <v>-4</v>
      </c>
      <c r="G387" s="279">
        <f>(D387/B387-1)*100</f>
        <v>-1.35135135135135</v>
      </c>
      <c r="H387" s="277">
        <f>SUM(H388:H392)</f>
        <v>310</v>
      </c>
      <c r="I387" s="295">
        <f>H387-C387</f>
        <v>26</v>
      </c>
      <c r="J387" s="279">
        <f>(H387/C387-1)*100</f>
        <v>9.1549295774648</v>
      </c>
    </row>
    <row r="388" spans="1:12">
      <c r="A388" s="282" t="s">
        <v>386</v>
      </c>
      <c r="B388" s="240">
        <v>80</v>
      </c>
      <c r="C388" s="281">
        <v>99</v>
      </c>
      <c r="D388" s="240">
        <v>87</v>
      </c>
      <c r="E388" s="227"/>
      <c r="F388" s="240"/>
      <c r="G388" s="229"/>
      <c r="H388" s="281">
        <f>L388+M388+N388</f>
        <v>102</v>
      </c>
      <c r="I388" s="240">
        <v>0</v>
      </c>
      <c r="J388" s="229">
        <v>0</v>
      </c>
      <c r="L388">
        <v>102</v>
      </c>
    </row>
    <row r="389" spans="1:12">
      <c r="A389" s="280" t="s">
        <v>387</v>
      </c>
      <c r="B389" s="240">
        <v>216</v>
      </c>
      <c r="C389" s="281">
        <v>185</v>
      </c>
      <c r="D389" s="240">
        <v>205</v>
      </c>
      <c r="E389" s="227"/>
      <c r="F389" s="228"/>
      <c r="G389" s="229"/>
      <c r="H389" s="281">
        <f>L389+M389+N389</f>
        <v>208</v>
      </c>
      <c r="I389" s="240"/>
      <c r="J389" s="229"/>
      <c r="L389">
        <v>208</v>
      </c>
    </row>
    <row r="390" spans="1:10">
      <c r="A390" s="280" t="s">
        <v>388</v>
      </c>
      <c r="B390" s="240"/>
      <c r="C390" s="281">
        <v>0</v>
      </c>
      <c r="D390" s="240"/>
      <c r="E390" s="227"/>
      <c r="F390" s="240"/>
      <c r="G390" s="229"/>
      <c r="H390" s="281">
        <f>L390+M390+N390</f>
        <v>0</v>
      </c>
      <c r="I390" s="240"/>
      <c r="J390" s="229"/>
    </row>
    <row r="391" spans="1:10">
      <c r="A391" s="280" t="s">
        <v>389</v>
      </c>
      <c r="B391" s="240"/>
      <c r="C391" s="281">
        <v>0</v>
      </c>
      <c r="D391" s="240"/>
      <c r="E391" s="227"/>
      <c r="F391" s="240"/>
      <c r="G391" s="229"/>
      <c r="H391" s="281">
        <f>L391+M391+N391</f>
        <v>0</v>
      </c>
      <c r="I391" s="240"/>
      <c r="J391" s="229"/>
    </row>
    <row r="392" spans="1:10">
      <c r="A392" s="280" t="s">
        <v>390</v>
      </c>
      <c r="B392" s="240"/>
      <c r="C392" s="281">
        <v>0</v>
      </c>
      <c r="D392" s="240"/>
      <c r="E392" s="227"/>
      <c r="F392" s="228"/>
      <c r="G392" s="229"/>
      <c r="H392" s="281">
        <f>L392+M392+N392</f>
        <v>0</v>
      </c>
      <c r="I392" s="240">
        <v>0</v>
      </c>
      <c r="J392" s="229">
        <v>0</v>
      </c>
    </row>
    <row r="393" spans="1:10">
      <c r="A393" s="275" t="s">
        <v>391</v>
      </c>
      <c r="B393" s="276">
        <v>2499</v>
      </c>
      <c r="C393" s="277">
        <v>1111</v>
      </c>
      <c r="D393" s="276">
        <f>SUM(D394:D399)</f>
        <v>2171</v>
      </c>
      <c r="E393" s="278">
        <f>D393/C393*100</f>
        <v>195.409540954095</v>
      </c>
      <c r="F393" s="276">
        <f>D393-B393</f>
        <v>-328</v>
      </c>
      <c r="G393" s="279">
        <f>(D393/B393-1)*100</f>
        <v>-13.12525010004</v>
      </c>
      <c r="H393" s="277">
        <f>SUM(H394:H399)</f>
        <v>1042</v>
      </c>
      <c r="I393" s="295">
        <f>H393-C393</f>
        <v>-69</v>
      </c>
      <c r="J393" s="279">
        <f>(H393/C393-1)*100</f>
        <v>-6.21062106210621</v>
      </c>
    </row>
    <row r="394" spans="1:10">
      <c r="A394" s="282" t="s">
        <v>392</v>
      </c>
      <c r="B394" s="240"/>
      <c r="C394" s="281">
        <v>0</v>
      </c>
      <c r="D394" s="240"/>
      <c r="E394" s="227"/>
      <c r="F394" s="228"/>
      <c r="G394" s="229"/>
      <c r="H394" s="281">
        <f t="shared" ref="H394:H400" si="33">L394+M394+N394</f>
        <v>0</v>
      </c>
      <c r="I394" s="240">
        <f>H394-C394</f>
        <v>0</v>
      </c>
      <c r="J394" s="229"/>
    </row>
    <row r="395" spans="1:10">
      <c r="A395" s="282" t="s">
        <v>393</v>
      </c>
      <c r="B395" s="240"/>
      <c r="C395" s="281">
        <v>0</v>
      </c>
      <c r="D395" s="240"/>
      <c r="E395" s="227"/>
      <c r="F395" s="228"/>
      <c r="G395" s="229"/>
      <c r="H395" s="281">
        <f t="shared" si="33"/>
        <v>0</v>
      </c>
      <c r="I395" s="240"/>
      <c r="J395" s="229"/>
    </row>
    <row r="396" spans="1:10">
      <c r="A396" s="282" t="s">
        <v>394</v>
      </c>
      <c r="B396" s="240"/>
      <c r="C396" s="281">
        <v>0</v>
      </c>
      <c r="D396" s="240"/>
      <c r="E396" s="227"/>
      <c r="F396" s="228"/>
      <c r="G396" s="229"/>
      <c r="H396" s="281">
        <f t="shared" si="33"/>
        <v>0</v>
      </c>
      <c r="I396" s="240"/>
      <c r="J396" s="229"/>
    </row>
    <row r="397" spans="1:10">
      <c r="A397" s="283" t="s">
        <v>395</v>
      </c>
      <c r="B397" s="240"/>
      <c r="C397" s="281">
        <v>0</v>
      </c>
      <c r="D397" s="240"/>
      <c r="E397" s="227"/>
      <c r="F397" s="228"/>
      <c r="G397" s="229"/>
      <c r="H397" s="281">
        <f t="shared" si="33"/>
        <v>0</v>
      </c>
      <c r="I397" s="240"/>
      <c r="J397" s="229"/>
    </row>
    <row r="398" spans="1:10">
      <c r="A398" s="280" t="s">
        <v>396</v>
      </c>
      <c r="B398" s="240"/>
      <c r="C398" s="281">
        <v>0</v>
      </c>
      <c r="D398" s="240"/>
      <c r="E398" s="227"/>
      <c r="F398" s="228"/>
      <c r="G398" s="229"/>
      <c r="H398" s="281">
        <f t="shared" si="33"/>
        <v>0</v>
      </c>
      <c r="I398" s="240"/>
      <c r="J398" s="229"/>
    </row>
    <row r="399" spans="1:12">
      <c r="A399" s="280" t="s">
        <v>397</v>
      </c>
      <c r="B399" s="240">
        <v>2499</v>
      </c>
      <c r="C399" s="281">
        <v>1111</v>
      </c>
      <c r="D399" s="240">
        <v>2171</v>
      </c>
      <c r="E399" s="227"/>
      <c r="F399" s="228"/>
      <c r="G399" s="229"/>
      <c r="H399" s="281">
        <f t="shared" si="33"/>
        <v>1042</v>
      </c>
      <c r="I399" s="240"/>
      <c r="J399" s="229"/>
      <c r="L399">
        <v>1042</v>
      </c>
    </row>
    <row r="400" spans="1:14">
      <c r="A400" s="275" t="s">
        <v>398</v>
      </c>
      <c r="B400" s="295">
        <v>3585</v>
      </c>
      <c r="C400" s="304">
        <v>404</v>
      </c>
      <c r="D400" s="295">
        <v>3042</v>
      </c>
      <c r="E400" s="278">
        <f>D400/C400*100</f>
        <v>752.970297029703</v>
      </c>
      <c r="F400" s="276">
        <f>D400-B400</f>
        <v>-543</v>
      </c>
      <c r="G400" s="279">
        <f>(D400/B400-1)*100</f>
        <v>-15.1464435146443</v>
      </c>
      <c r="H400" s="304">
        <f t="shared" si="33"/>
        <v>1455</v>
      </c>
      <c r="I400" s="295">
        <f>H400-C400</f>
        <v>1051</v>
      </c>
      <c r="J400" s="279">
        <f>(H400/C400-1)*100</f>
        <v>260.148514851485</v>
      </c>
      <c r="L400">
        <v>455</v>
      </c>
      <c r="N400">
        <v>1000</v>
      </c>
    </row>
    <row r="401" s="208" customFormat="1" spans="1:10">
      <c r="A401" s="270" t="s">
        <v>399</v>
      </c>
      <c r="B401" s="271">
        <v>1536</v>
      </c>
      <c r="C401" s="272">
        <v>732</v>
      </c>
      <c r="D401" s="271">
        <f>D402+D407+D416+D422+D428+D433+D438+D445+D449+D450</f>
        <v>2745</v>
      </c>
      <c r="E401" s="273">
        <f>D401/C401*100</f>
        <v>375</v>
      </c>
      <c r="F401" s="271">
        <f>D401-B401</f>
        <v>1209</v>
      </c>
      <c r="G401" s="274">
        <f>(D401/B401-1)*100</f>
        <v>78.7109375</v>
      </c>
      <c r="H401" s="272">
        <f>H402+H407+H416+H422+H428+H433+H438+H445+H449+H450</f>
        <v>2954</v>
      </c>
      <c r="I401" s="294">
        <f>H401-C401</f>
        <v>2222</v>
      </c>
      <c r="J401" s="274">
        <f>(H401/C401-1)*100</f>
        <v>303.551912568306</v>
      </c>
    </row>
    <row r="402" spans="1:10">
      <c r="A402" s="290" t="s">
        <v>400</v>
      </c>
      <c r="B402" s="276">
        <v>1266</v>
      </c>
      <c r="C402" s="277">
        <v>523</v>
      </c>
      <c r="D402" s="276">
        <f>SUM(D403:D406)</f>
        <v>1440</v>
      </c>
      <c r="E402" s="278">
        <f>D402/C402*100</f>
        <v>275.334608030593</v>
      </c>
      <c r="F402" s="276">
        <f>D402-B402</f>
        <v>174</v>
      </c>
      <c r="G402" s="279">
        <f>(D402/B402-1)*100</f>
        <v>13.7440758293839</v>
      </c>
      <c r="H402" s="277">
        <f>SUM(H403:H406)</f>
        <v>525</v>
      </c>
      <c r="I402" s="295">
        <f>H402-C402</f>
        <v>2</v>
      </c>
      <c r="J402" s="279">
        <f>(H402/C402-1)*100</f>
        <v>0.382409177820264</v>
      </c>
    </row>
    <row r="403" spans="1:12">
      <c r="A403" s="280" t="s">
        <v>149</v>
      </c>
      <c r="B403" s="240">
        <v>432</v>
      </c>
      <c r="C403" s="287">
        <v>466</v>
      </c>
      <c r="D403" s="240">
        <v>480</v>
      </c>
      <c r="E403" s="227"/>
      <c r="F403" s="228"/>
      <c r="G403" s="229"/>
      <c r="H403" s="281">
        <f>L403+M403+N403</f>
        <v>445</v>
      </c>
      <c r="I403" s="240"/>
      <c r="J403" s="229"/>
      <c r="L403">
        <v>445</v>
      </c>
    </row>
    <row r="404" spans="1:12">
      <c r="A404" s="280" t="s">
        <v>150</v>
      </c>
      <c r="B404" s="240">
        <v>829</v>
      </c>
      <c r="C404" s="287">
        <v>52</v>
      </c>
      <c r="D404" s="240">
        <v>960</v>
      </c>
      <c r="E404" s="227"/>
      <c r="F404" s="228"/>
      <c r="G404" s="229"/>
      <c r="H404" s="281">
        <f>L404+M404+N404</f>
        <v>80</v>
      </c>
      <c r="I404" s="240"/>
      <c r="J404" s="229"/>
      <c r="L404">
        <v>80</v>
      </c>
    </row>
    <row r="405" spans="1:10">
      <c r="A405" s="280" t="s">
        <v>151</v>
      </c>
      <c r="B405" s="240"/>
      <c r="C405" s="287">
        <v>0</v>
      </c>
      <c r="D405" s="240"/>
      <c r="E405" s="227"/>
      <c r="F405" s="240"/>
      <c r="G405" s="229"/>
      <c r="H405" s="281">
        <f>L405+M405+N405</f>
        <v>0</v>
      </c>
      <c r="I405" s="240"/>
      <c r="J405" s="229"/>
    </row>
    <row r="406" spans="1:10">
      <c r="A406" s="282" t="s">
        <v>401</v>
      </c>
      <c r="B406" s="240">
        <v>5</v>
      </c>
      <c r="C406" s="287">
        <v>5</v>
      </c>
      <c r="D406" s="240"/>
      <c r="E406" s="227"/>
      <c r="F406" s="299"/>
      <c r="G406" s="229"/>
      <c r="H406" s="281">
        <f>L406+M406+N406</f>
        <v>0</v>
      </c>
      <c r="I406" s="240"/>
      <c r="J406" s="229"/>
    </row>
    <row r="407" spans="1:10">
      <c r="A407" s="275" t="s">
        <v>402</v>
      </c>
      <c r="B407" s="276">
        <v>0</v>
      </c>
      <c r="C407" s="277"/>
      <c r="D407" s="276">
        <f>SUM(D408:D415)</f>
        <v>0</v>
      </c>
      <c r="E407" s="278"/>
      <c r="F407" s="276"/>
      <c r="G407" s="279"/>
      <c r="H407" s="277"/>
      <c r="I407" s="295">
        <f>H407-C407</f>
        <v>0</v>
      </c>
      <c r="J407" s="279"/>
    </row>
    <row r="408" spans="1:10">
      <c r="A408" s="280" t="s">
        <v>403</v>
      </c>
      <c r="B408" s="240"/>
      <c r="C408" s="281">
        <v>0</v>
      </c>
      <c r="D408" s="240"/>
      <c r="E408" s="227"/>
      <c r="F408" s="240"/>
      <c r="G408" s="229"/>
      <c r="H408" s="281">
        <f t="shared" ref="H408:H415" si="34">L408+M408+N408</f>
        <v>0</v>
      </c>
      <c r="I408" s="240">
        <v>0</v>
      </c>
      <c r="J408" s="229">
        <v>0</v>
      </c>
    </row>
    <row r="409" spans="1:10">
      <c r="A409" s="280" t="s">
        <v>404</v>
      </c>
      <c r="B409" s="240"/>
      <c r="C409" s="281">
        <v>0</v>
      </c>
      <c r="D409" s="240"/>
      <c r="E409" s="227"/>
      <c r="F409" s="240"/>
      <c r="G409" s="229"/>
      <c r="H409" s="281">
        <f t="shared" si="34"/>
        <v>0</v>
      </c>
      <c r="I409" s="240">
        <v>0</v>
      </c>
      <c r="J409" s="229">
        <v>0</v>
      </c>
    </row>
    <row r="410" spans="1:10">
      <c r="A410" s="283" t="s">
        <v>405</v>
      </c>
      <c r="B410" s="240"/>
      <c r="C410" s="281">
        <v>0</v>
      </c>
      <c r="D410" s="240"/>
      <c r="E410" s="227"/>
      <c r="F410" s="240"/>
      <c r="G410" s="229"/>
      <c r="H410" s="281">
        <f t="shared" si="34"/>
        <v>0</v>
      </c>
      <c r="I410" s="240">
        <v>0</v>
      </c>
      <c r="J410" s="229">
        <v>0</v>
      </c>
    </row>
    <row r="411" spans="1:10">
      <c r="A411" s="280" t="s">
        <v>406</v>
      </c>
      <c r="B411" s="240"/>
      <c r="C411" s="281">
        <v>0</v>
      </c>
      <c r="D411" s="240"/>
      <c r="E411" s="227"/>
      <c r="F411" s="240"/>
      <c r="G411" s="229"/>
      <c r="H411" s="281">
        <f t="shared" si="34"/>
        <v>0</v>
      </c>
      <c r="I411" s="240">
        <v>0</v>
      </c>
      <c r="J411" s="229">
        <v>0</v>
      </c>
    </row>
    <row r="412" spans="1:10">
      <c r="A412" s="280" t="s">
        <v>407</v>
      </c>
      <c r="B412" s="240"/>
      <c r="C412" s="281">
        <v>0</v>
      </c>
      <c r="D412" s="240"/>
      <c r="E412" s="227"/>
      <c r="F412" s="240"/>
      <c r="G412" s="229"/>
      <c r="H412" s="281">
        <f t="shared" si="34"/>
        <v>0</v>
      </c>
      <c r="I412" s="240">
        <v>0</v>
      </c>
      <c r="J412" s="229">
        <v>0</v>
      </c>
    </row>
    <row r="413" spans="1:10">
      <c r="A413" s="280" t="s">
        <v>408</v>
      </c>
      <c r="B413" s="240"/>
      <c r="C413" s="281">
        <v>0</v>
      </c>
      <c r="D413" s="240"/>
      <c r="E413" s="227"/>
      <c r="F413" s="240"/>
      <c r="G413" s="229"/>
      <c r="H413" s="281">
        <f t="shared" si="34"/>
        <v>0</v>
      </c>
      <c r="I413" s="240">
        <v>0</v>
      </c>
      <c r="J413" s="229">
        <v>0</v>
      </c>
    </row>
    <row r="414" spans="1:10">
      <c r="A414" s="282" t="s">
        <v>409</v>
      </c>
      <c r="B414" s="240"/>
      <c r="C414" s="281">
        <v>0</v>
      </c>
      <c r="D414" s="240"/>
      <c r="E414" s="227"/>
      <c r="F414" s="240"/>
      <c r="G414" s="229"/>
      <c r="H414" s="281">
        <f t="shared" si="34"/>
        <v>0</v>
      </c>
      <c r="I414" s="240">
        <v>0</v>
      </c>
      <c r="J414" s="229">
        <v>0</v>
      </c>
    </row>
    <row r="415" spans="1:10">
      <c r="A415" s="282" t="s">
        <v>410</v>
      </c>
      <c r="B415" s="240"/>
      <c r="C415" s="281">
        <v>0</v>
      </c>
      <c r="D415" s="240"/>
      <c r="E415" s="227"/>
      <c r="F415" s="240"/>
      <c r="G415" s="229"/>
      <c r="H415" s="281">
        <f t="shared" si="34"/>
        <v>0</v>
      </c>
      <c r="I415" s="240">
        <v>0</v>
      </c>
      <c r="J415" s="229">
        <v>0</v>
      </c>
    </row>
    <row r="416" spans="1:10">
      <c r="A416" s="290" t="s">
        <v>411</v>
      </c>
      <c r="B416" s="276"/>
      <c r="C416" s="277"/>
      <c r="D416" s="276">
        <f>SUM(D417:D421)</f>
        <v>10</v>
      </c>
      <c r="E416" s="278"/>
      <c r="F416" s="276">
        <f>D416-B416</f>
        <v>10</v>
      </c>
      <c r="G416" s="279"/>
      <c r="H416" s="277">
        <f>SUM(H417:H421)</f>
        <v>10</v>
      </c>
      <c r="I416" s="295">
        <f>H416-C416</f>
        <v>10</v>
      </c>
      <c r="J416" s="279"/>
    </row>
    <row r="417" spans="1:10">
      <c r="A417" s="280" t="s">
        <v>403</v>
      </c>
      <c r="B417" s="240"/>
      <c r="C417" s="287">
        <v>0</v>
      </c>
      <c r="D417" s="240"/>
      <c r="E417" s="227"/>
      <c r="F417" s="228"/>
      <c r="G417" s="229"/>
      <c r="H417" s="281">
        <f>L417+M417+N417</f>
        <v>0</v>
      </c>
      <c r="I417" s="240"/>
      <c r="J417" s="229"/>
    </row>
    <row r="418" spans="1:14">
      <c r="A418" s="280" t="s">
        <v>412</v>
      </c>
      <c r="B418" s="240"/>
      <c r="C418" s="287">
        <v>0</v>
      </c>
      <c r="D418" s="240">
        <v>10</v>
      </c>
      <c r="E418" s="227"/>
      <c r="F418" s="228"/>
      <c r="G418" s="229"/>
      <c r="H418" s="281">
        <f>L418+M418+N418</f>
        <v>10</v>
      </c>
      <c r="I418" s="240"/>
      <c r="J418" s="229"/>
      <c r="N418">
        <v>10</v>
      </c>
    </row>
    <row r="419" spans="1:10">
      <c r="A419" s="280" t="s">
        <v>413</v>
      </c>
      <c r="B419" s="240"/>
      <c r="C419" s="287">
        <v>0</v>
      </c>
      <c r="D419" s="240"/>
      <c r="E419" s="227"/>
      <c r="F419" s="240"/>
      <c r="G419" s="229"/>
      <c r="H419" s="281">
        <f>L419+M419+N419</f>
        <v>0</v>
      </c>
      <c r="I419" s="240"/>
      <c r="J419" s="229"/>
    </row>
    <row r="420" spans="1:10">
      <c r="A420" s="282" t="s">
        <v>414</v>
      </c>
      <c r="B420" s="240"/>
      <c r="C420" s="287">
        <v>0</v>
      </c>
      <c r="D420" s="240"/>
      <c r="E420" s="227"/>
      <c r="F420" s="240"/>
      <c r="G420" s="229"/>
      <c r="H420" s="281">
        <f>L420+M420+N420</f>
        <v>0</v>
      </c>
      <c r="I420" s="240"/>
      <c r="J420" s="229"/>
    </row>
    <row r="421" spans="1:10">
      <c r="A421" s="282" t="s">
        <v>415</v>
      </c>
      <c r="B421" s="240"/>
      <c r="C421" s="287">
        <v>0</v>
      </c>
      <c r="D421" s="240"/>
      <c r="E421" s="227"/>
      <c r="F421" s="228"/>
      <c r="G421" s="229"/>
      <c r="H421" s="281">
        <f>L421+M421+N421</f>
        <v>0</v>
      </c>
      <c r="I421" s="240"/>
      <c r="J421" s="229"/>
    </row>
    <row r="422" spans="1:10">
      <c r="A422" s="290" t="s">
        <v>416</v>
      </c>
      <c r="B422" s="276">
        <v>79</v>
      </c>
      <c r="C422" s="277"/>
      <c r="D422" s="276">
        <f>SUM(D423:D427)</f>
        <v>169</v>
      </c>
      <c r="E422" s="278"/>
      <c r="F422" s="276">
        <f>D422-B422</f>
        <v>90</v>
      </c>
      <c r="G422" s="279">
        <f>(D422/B422-1)*100</f>
        <v>113.924050632911</v>
      </c>
      <c r="H422" s="277"/>
      <c r="I422" s="295">
        <f>H422-C422</f>
        <v>0</v>
      </c>
      <c r="J422" s="279"/>
    </row>
    <row r="423" spans="1:10">
      <c r="A423" s="283" t="s">
        <v>403</v>
      </c>
      <c r="B423" s="240"/>
      <c r="C423" s="287">
        <v>0</v>
      </c>
      <c r="D423" s="240"/>
      <c r="E423" s="227"/>
      <c r="F423" s="228"/>
      <c r="G423" s="229"/>
      <c r="H423" s="281">
        <f>L423+M423+N423</f>
        <v>0</v>
      </c>
      <c r="I423" s="240"/>
      <c r="J423" s="229"/>
    </row>
    <row r="424" spans="1:10">
      <c r="A424" s="280" t="s">
        <v>417</v>
      </c>
      <c r="B424" s="240"/>
      <c r="C424" s="287">
        <v>0</v>
      </c>
      <c r="D424" s="240"/>
      <c r="E424" s="227"/>
      <c r="F424" s="228"/>
      <c r="G424" s="229"/>
      <c r="H424" s="281">
        <f>L424+M424+N424</f>
        <v>0</v>
      </c>
      <c r="I424" s="240"/>
      <c r="J424" s="229"/>
    </row>
    <row r="425" spans="1:10">
      <c r="A425" s="280" t="s">
        <v>418</v>
      </c>
      <c r="B425" s="240"/>
      <c r="C425" s="287">
        <v>0</v>
      </c>
      <c r="D425" s="240"/>
      <c r="E425" s="227"/>
      <c r="F425" s="228"/>
      <c r="G425" s="229"/>
      <c r="H425" s="281">
        <f>L425+M425+N425</f>
        <v>0</v>
      </c>
      <c r="I425" s="240"/>
      <c r="J425" s="229"/>
    </row>
    <row r="426" spans="1:10">
      <c r="A426" s="280" t="s">
        <v>419</v>
      </c>
      <c r="B426" s="240"/>
      <c r="C426" s="287">
        <v>0</v>
      </c>
      <c r="D426" s="240"/>
      <c r="E426" s="227"/>
      <c r="F426" s="240"/>
      <c r="G426" s="229"/>
      <c r="H426" s="281">
        <f>L426+M426+N426</f>
        <v>0</v>
      </c>
      <c r="I426" s="240"/>
      <c r="J426" s="229"/>
    </row>
    <row r="427" spans="1:10">
      <c r="A427" s="282" t="s">
        <v>420</v>
      </c>
      <c r="B427" s="240">
        <v>79</v>
      </c>
      <c r="C427" s="287">
        <v>0</v>
      </c>
      <c r="D427" s="240">
        <v>169</v>
      </c>
      <c r="E427" s="227"/>
      <c r="F427" s="228"/>
      <c r="G427" s="229"/>
      <c r="H427" s="281">
        <f>L427+M427+N427</f>
        <v>0</v>
      </c>
      <c r="I427" s="240"/>
      <c r="J427" s="229"/>
    </row>
    <row r="428" spans="1:10">
      <c r="A428" s="290" t="s">
        <v>421</v>
      </c>
      <c r="B428" s="276"/>
      <c r="C428" s="277"/>
      <c r="D428" s="276"/>
      <c r="E428" s="278" t="e">
        <f>D428/C428*100</f>
        <v>#DIV/0!</v>
      </c>
      <c r="F428" s="276">
        <f>D428-B428</f>
        <v>0</v>
      </c>
      <c r="G428" s="279" t="e">
        <f>(D428/B428-1)*100</f>
        <v>#DIV/0!</v>
      </c>
      <c r="H428" s="277"/>
      <c r="I428" s="295">
        <f>H428-C428</f>
        <v>0</v>
      </c>
      <c r="J428" s="279" t="e">
        <f>(H428/C428-1)*100</f>
        <v>#DIV/0!</v>
      </c>
    </row>
    <row r="429" spans="1:10">
      <c r="A429" s="282" t="s">
        <v>403</v>
      </c>
      <c r="B429" s="240"/>
      <c r="C429" s="287">
        <v>0</v>
      </c>
      <c r="D429" s="240"/>
      <c r="E429" s="227"/>
      <c r="F429" s="228"/>
      <c r="G429" s="229"/>
      <c r="H429" s="281">
        <f>L429+M429+N429</f>
        <v>0</v>
      </c>
      <c r="I429" s="240"/>
      <c r="J429" s="229"/>
    </row>
    <row r="430" spans="1:10">
      <c r="A430" s="280" t="s">
        <v>422</v>
      </c>
      <c r="B430" s="240"/>
      <c r="C430" s="287">
        <v>0</v>
      </c>
      <c r="D430" s="240"/>
      <c r="E430" s="227"/>
      <c r="F430" s="228"/>
      <c r="G430" s="229"/>
      <c r="H430" s="281">
        <f>L430+M430+N430</f>
        <v>0</v>
      </c>
      <c r="I430" s="240"/>
      <c r="J430" s="229"/>
    </row>
    <row r="431" spans="1:10">
      <c r="A431" s="280" t="s">
        <v>423</v>
      </c>
      <c r="B431" s="240"/>
      <c r="C431" s="287">
        <v>0</v>
      </c>
      <c r="D431" s="240"/>
      <c r="E431" s="227"/>
      <c r="F431" s="240"/>
      <c r="G431" s="229"/>
      <c r="H431" s="281">
        <f>L431+M431+N431</f>
        <v>0</v>
      </c>
      <c r="I431" s="240"/>
      <c r="J431" s="229"/>
    </row>
    <row r="432" spans="1:10">
      <c r="A432" s="280" t="s">
        <v>424</v>
      </c>
      <c r="B432" s="240"/>
      <c r="C432" s="287">
        <v>0</v>
      </c>
      <c r="D432" s="240"/>
      <c r="E432" s="227"/>
      <c r="F432" s="240"/>
      <c r="G432" s="229"/>
      <c r="H432" s="281">
        <f>L432+M432+N432</f>
        <v>0</v>
      </c>
      <c r="I432" s="240">
        <v>0</v>
      </c>
      <c r="J432" s="229">
        <v>0</v>
      </c>
    </row>
    <row r="433" spans="1:10">
      <c r="A433" s="290" t="s">
        <v>425</v>
      </c>
      <c r="B433" s="276"/>
      <c r="C433" s="277"/>
      <c r="D433" s="276"/>
      <c r="E433" s="278"/>
      <c r="F433" s="276"/>
      <c r="G433" s="279"/>
      <c r="H433" s="277"/>
      <c r="I433" s="295">
        <f>H433-C433</f>
        <v>0</v>
      </c>
      <c r="J433" s="279"/>
    </row>
    <row r="434" spans="1:10">
      <c r="A434" s="282" t="s">
        <v>426</v>
      </c>
      <c r="B434" s="240"/>
      <c r="C434" s="287">
        <v>0</v>
      </c>
      <c r="D434" s="240"/>
      <c r="E434" s="227"/>
      <c r="F434" s="228"/>
      <c r="G434" s="229"/>
      <c r="H434" s="281">
        <f>L434+M434+N434</f>
        <v>0</v>
      </c>
      <c r="I434" s="240"/>
      <c r="J434" s="229"/>
    </row>
    <row r="435" spans="1:10">
      <c r="A435" s="282" t="s">
        <v>427</v>
      </c>
      <c r="B435" s="240"/>
      <c r="C435" s="287">
        <v>0</v>
      </c>
      <c r="D435" s="240"/>
      <c r="E435" s="227"/>
      <c r="F435" s="228"/>
      <c r="G435" s="229"/>
      <c r="H435" s="281">
        <f>L435+M435+N435</f>
        <v>0</v>
      </c>
      <c r="I435" s="240"/>
      <c r="J435" s="229"/>
    </row>
    <row r="436" spans="1:10">
      <c r="A436" s="283" t="s">
        <v>428</v>
      </c>
      <c r="B436" s="240"/>
      <c r="C436" s="287">
        <v>0</v>
      </c>
      <c r="D436" s="240"/>
      <c r="E436" s="227"/>
      <c r="F436" s="240"/>
      <c r="G436" s="229"/>
      <c r="H436" s="281">
        <f>L436+M436+N436</f>
        <v>0</v>
      </c>
      <c r="I436" s="240"/>
      <c r="J436" s="229"/>
    </row>
    <row r="437" spans="1:10">
      <c r="A437" s="280" t="s">
        <v>429</v>
      </c>
      <c r="B437" s="240"/>
      <c r="C437" s="287">
        <v>0</v>
      </c>
      <c r="D437" s="240"/>
      <c r="E437" s="227"/>
      <c r="F437" s="228"/>
      <c r="G437" s="229"/>
      <c r="H437" s="281">
        <f>L437+M437+N437</f>
        <v>0</v>
      </c>
      <c r="I437" s="240"/>
      <c r="J437" s="229"/>
    </row>
    <row r="438" spans="1:10">
      <c r="A438" s="275" t="s">
        <v>430</v>
      </c>
      <c r="B438" s="276">
        <v>10</v>
      </c>
      <c r="C438" s="277">
        <v>9</v>
      </c>
      <c r="D438" s="276">
        <f>SUM(D439:D444)</f>
        <v>9</v>
      </c>
      <c r="E438" s="278"/>
      <c r="F438" s="276">
        <f>D438-B438</f>
        <v>-1</v>
      </c>
      <c r="G438" s="279">
        <f>(D438/B438-1)*100</f>
        <v>-10</v>
      </c>
      <c r="H438" s="277">
        <f>SUM(H439:H444)</f>
        <v>9</v>
      </c>
      <c r="I438" s="295">
        <f>H438-C438</f>
        <v>0</v>
      </c>
      <c r="J438" s="279"/>
    </row>
    <row r="439" spans="1:10">
      <c r="A439" s="280" t="s">
        <v>403</v>
      </c>
      <c r="B439" s="240"/>
      <c r="C439" s="287">
        <v>0</v>
      </c>
      <c r="D439" s="240"/>
      <c r="E439" s="227"/>
      <c r="F439" s="240"/>
      <c r="G439" s="229"/>
      <c r="H439" s="281">
        <f t="shared" ref="H439:H444" si="35">L439+M439+N439</f>
        <v>0</v>
      </c>
      <c r="I439" s="240"/>
      <c r="J439" s="229"/>
    </row>
    <row r="440" spans="1:12">
      <c r="A440" s="282" t="s">
        <v>431</v>
      </c>
      <c r="B440" s="240">
        <v>5</v>
      </c>
      <c r="C440" s="287">
        <v>2</v>
      </c>
      <c r="D440" s="240">
        <v>2</v>
      </c>
      <c r="E440" s="227"/>
      <c r="F440" s="228"/>
      <c r="G440" s="229"/>
      <c r="H440" s="281">
        <f t="shared" si="35"/>
        <v>3</v>
      </c>
      <c r="I440" s="240"/>
      <c r="J440" s="229"/>
      <c r="L440">
        <v>3</v>
      </c>
    </row>
    <row r="441" spans="1:12">
      <c r="A441" s="282" t="s">
        <v>432</v>
      </c>
      <c r="B441" s="240"/>
      <c r="C441" s="287">
        <v>1</v>
      </c>
      <c r="D441" s="240">
        <v>1</v>
      </c>
      <c r="E441" s="227"/>
      <c r="F441" s="228"/>
      <c r="G441" s="229"/>
      <c r="H441" s="281">
        <f t="shared" si="35"/>
        <v>1</v>
      </c>
      <c r="I441" s="240"/>
      <c r="J441" s="229"/>
      <c r="L441">
        <v>1</v>
      </c>
    </row>
    <row r="442" spans="1:10">
      <c r="A442" s="282" t="s">
        <v>433</v>
      </c>
      <c r="B442" s="240"/>
      <c r="C442" s="287">
        <v>0</v>
      </c>
      <c r="D442" s="240"/>
      <c r="E442" s="227"/>
      <c r="F442" s="228"/>
      <c r="G442" s="229"/>
      <c r="H442" s="281">
        <f t="shared" si="35"/>
        <v>0</v>
      </c>
      <c r="I442" s="240"/>
      <c r="J442" s="229"/>
    </row>
    <row r="443" spans="1:10">
      <c r="A443" s="280" t="s">
        <v>434</v>
      </c>
      <c r="B443" s="240"/>
      <c r="C443" s="287">
        <v>0</v>
      </c>
      <c r="D443" s="240"/>
      <c r="E443" s="227"/>
      <c r="F443" s="228"/>
      <c r="G443" s="229"/>
      <c r="H443" s="281">
        <f t="shared" si="35"/>
        <v>0</v>
      </c>
      <c r="I443" s="240"/>
      <c r="J443" s="229"/>
    </row>
    <row r="444" spans="1:12">
      <c r="A444" s="280" t="s">
        <v>435</v>
      </c>
      <c r="B444" s="240">
        <v>5</v>
      </c>
      <c r="C444" s="287">
        <v>6</v>
      </c>
      <c r="D444" s="240">
        <v>6</v>
      </c>
      <c r="E444" s="227"/>
      <c r="F444" s="228"/>
      <c r="G444" s="229"/>
      <c r="H444" s="281">
        <f t="shared" si="35"/>
        <v>5</v>
      </c>
      <c r="I444" s="240"/>
      <c r="J444" s="229"/>
      <c r="L444">
        <v>5</v>
      </c>
    </row>
    <row r="445" spans="1:10">
      <c r="A445" s="275" t="s">
        <v>436</v>
      </c>
      <c r="B445" s="276"/>
      <c r="C445" s="277"/>
      <c r="D445" s="276"/>
      <c r="E445" s="278"/>
      <c r="F445" s="276"/>
      <c r="G445" s="279"/>
      <c r="H445" s="277"/>
      <c r="I445" s="295">
        <f>H445-C445</f>
        <v>0</v>
      </c>
      <c r="J445" s="279"/>
    </row>
    <row r="446" spans="1:10">
      <c r="A446" s="282" t="s">
        <v>437</v>
      </c>
      <c r="B446" s="240"/>
      <c r="C446" s="281">
        <v>0</v>
      </c>
      <c r="D446" s="240"/>
      <c r="E446" s="227"/>
      <c r="F446" s="240"/>
      <c r="G446" s="229"/>
      <c r="H446" s="281">
        <f>L446+M446+N446</f>
        <v>0</v>
      </c>
      <c r="I446" s="240">
        <v>0</v>
      </c>
      <c r="J446" s="229">
        <v>0</v>
      </c>
    </row>
    <row r="447" spans="1:10">
      <c r="A447" s="282" t="s">
        <v>438</v>
      </c>
      <c r="B447" s="240"/>
      <c r="C447" s="281">
        <v>0</v>
      </c>
      <c r="D447" s="240"/>
      <c r="E447" s="227"/>
      <c r="F447" s="240"/>
      <c r="G447" s="229"/>
      <c r="H447" s="281">
        <f>L447+M447+N447</f>
        <v>0</v>
      </c>
      <c r="I447" s="240">
        <v>0</v>
      </c>
      <c r="J447" s="229">
        <v>0</v>
      </c>
    </row>
    <row r="448" spans="1:10">
      <c r="A448" s="282" t="s">
        <v>439</v>
      </c>
      <c r="B448" s="240"/>
      <c r="C448" s="281">
        <v>0</v>
      </c>
      <c r="D448" s="240"/>
      <c r="E448" s="227"/>
      <c r="F448" s="240"/>
      <c r="G448" s="229"/>
      <c r="H448" s="281">
        <f>L448+M448+N448</f>
        <v>0</v>
      </c>
      <c r="I448" s="240">
        <v>0</v>
      </c>
      <c r="J448" s="229">
        <v>0</v>
      </c>
    </row>
    <row r="449" spans="1:10">
      <c r="A449" s="298" t="s">
        <v>440</v>
      </c>
      <c r="B449" s="295"/>
      <c r="C449" s="304"/>
      <c r="D449" s="295"/>
      <c r="E449" s="278"/>
      <c r="F449" s="276"/>
      <c r="G449" s="279"/>
      <c r="H449" s="304"/>
      <c r="I449" s="295">
        <f>H449-C449</f>
        <v>0</v>
      </c>
      <c r="J449" s="279"/>
    </row>
    <row r="450" spans="1:10">
      <c r="A450" s="275" t="s">
        <v>441</v>
      </c>
      <c r="B450" s="276">
        <v>181</v>
      </c>
      <c r="C450" s="277">
        <v>200</v>
      </c>
      <c r="D450" s="276">
        <f>SUM(D451:D454)</f>
        <v>1117</v>
      </c>
      <c r="E450" s="278">
        <f>D450/C450*100</f>
        <v>558.5</v>
      </c>
      <c r="F450" s="276">
        <f>D450-B450</f>
        <v>936</v>
      </c>
      <c r="G450" s="279">
        <f>(D450/B450-1)*100</f>
        <v>517.127071823204</v>
      </c>
      <c r="H450" s="277">
        <f>SUM(H451:H454)</f>
        <v>2410</v>
      </c>
      <c r="I450" s="295">
        <f>H450-C450</f>
        <v>2210</v>
      </c>
      <c r="J450" s="279">
        <f>(H450/C450-1)*100</f>
        <v>1105</v>
      </c>
    </row>
    <row r="451" spans="1:10">
      <c r="A451" s="280" t="s">
        <v>442</v>
      </c>
      <c r="B451" s="284"/>
      <c r="C451" s="287">
        <v>0</v>
      </c>
      <c r="D451" s="284"/>
      <c r="E451" s="227"/>
      <c r="F451" s="228"/>
      <c r="G451" s="229"/>
      <c r="H451" s="281">
        <f>L451+M451+N451</f>
        <v>0</v>
      </c>
      <c r="I451" s="240"/>
      <c r="J451" s="229"/>
    </row>
    <row r="452" spans="1:10">
      <c r="A452" s="282" t="s">
        <v>443</v>
      </c>
      <c r="B452" s="240"/>
      <c r="C452" s="287">
        <v>0</v>
      </c>
      <c r="D452" s="240"/>
      <c r="E452" s="227"/>
      <c r="F452" s="228"/>
      <c r="G452" s="229"/>
      <c r="H452" s="281">
        <f>L452+M452+N452</f>
        <v>0</v>
      </c>
      <c r="I452" s="240"/>
      <c r="J452" s="229"/>
    </row>
    <row r="453" spans="1:10">
      <c r="A453" s="282" t="s">
        <v>444</v>
      </c>
      <c r="B453" s="240"/>
      <c r="C453" s="287">
        <v>0</v>
      </c>
      <c r="D453" s="240"/>
      <c r="E453" s="227"/>
      <c r="F453" s="228"/>
      <c r="G453" s="229"/>
      <c r="H453" s="281">
        <f>L453+M453+N453</f>
        <v>0</v>
      </c>
      <c r="I453" s="240"/>
      <c r="J453" s="229"/>
    </row>
    <row r="454" spans="1:14">
      <c r="A454" s="282" t="s">
        <v>445</v>
      </c>
      <c r="B454" s="240">
        <v>181</v>
      </c>
      <c r="C454" s="287">
        <v>200</v>
      </c>
      <c r="D454" s="240">
        <v>1117</v>
      </c>
      <c r="E454" s="227"/>
      <c r="F454" s="228"/>
      <c r="G454" s="229"/>
      <c r="H454" s="281">
        <f>L454+M454+N454</f>
        <v>2410</v>
      </c>
      <c r="I454" s="240"/>
      <c r="J454" s="229"/>
      <c r="L454">
        <f>600+1200</f>
        <v>1800</v>
      </c>
      <c r="N454">
        <v>610</v>
      </c>
    </row>
    <row r="455" s="208" customFormat="1" spans="1:10">
      <c r="A455" s="270" t="s">
        <v>446</v>
      </c>
      <c r="B455" s="271">
        <v>4000</v>
      </c>
      <c r="C455" s="272">
        <v>2277</v>
      </c>
      <c r="D455" s="271">
        <f>D456+D472+D480+D491+D500+D508</f>
        <v>1862</v>
      </c>
      <c r="E455" s="273">
        <f>D455/C455*100</f>
        <v>81.77426438296</v>
      </c>
      <c r="F455" s="271">
        <f>D455-B455</f>
        <v>-2138</v>
      </c>
      <c r="G455" s="274">
        <f>(D455/B455-1)*100</f>
        <v>-53.45</v>
      </c>
      <c r="H455" s="272">
        <f>H456+H472+H480+H491+H500+H508</f>
        <v>2827</v>
      </c>
      <c r="I455" s="294">
        <f>H455-C455</f>
        <v>550</v>
      </c>
      <c r="J455" s="274">
        <f>(H455/C455-1)*100</f>
        <v>24.1545893719807</v>
      </c>
    </row>
    <row r="456" spans="1:10">
      <c r="A456" s="298" t="s">
        <v>447</v>
      </c>
      <c r="B456" s="276">
        <v>2583</v>
      </c>
      <c r="C456" s="277">
        <v>1331</v>
      </c>
      <c r="D456" s="276">
        <f>SUM(D457:D471)</f>
        <v>1127</v>
      </c>
      <c r="E456" s="278">
        <f>D456/C456*100</f>
        <v>84.6731780616078</v>
      </c>
      <c r="F456" s="276">
        <f>D456-B456</f>
        <v>-1456</v>
      </c>
      <c r="G456" s="279">
        <f>(D456/B456-1)*100</f>
        <v>-56.3685636856369</v>
      </c>
      <c r="H456" s="277">
        <f>SUM(H457:H471)</f>
        <v>1304</v>
      </c>
      <c r="I456" s="295">
        <f>H456-C456</f>
        <v>-27</v>
      </c>
      <c r="J456" s="279">
        <f>(H456/C456-1)*100</f>
        <v>-2.02854996243426</v>
      </c>
    </row>
    <row r="457" spans="1:12">
      <c r="A457" s="167" t="s">
        <v>149</v>
      </c>
      <c r="B457" s="240">
        <v>941</v>
      </c>
      <c r="C457" s="287">
        <v>356</v>
      </c>
      <c r="D457" s="240">
        <v>483</v>
      </c>
      <c r="E457" s="227"/>
      <c r="F457" s="228"/>
      <c r="G457" s="229"/>
      <c r="H457" s="281">
        <f t="shared" ref="H457:H471" si="36">L457+M457+N457</f>
        <v>334</v>
      </c>
      <c r="I457" s="240"/>
      <c r="J457" s="229"/>
      <c r="L457">
        <v>334</v>
      </c>
    </row>
    <row r="458" spans="1:12">
      <c r="A458" s="167" t="s">
        <v>150</v>
      </c>
      <c r="B458" s="240">
        <v>748</v>
      </c>
      <c r="C458" s="287">
        <v>99</v>
      </c>
      <c r="D458" s="240">
        <v>141</v>
      </c>
      <c r="E458" s="227"/>
      <c r="F458" s="228"/>
      <c r="G458" s="229"/>
      <c r="H458" s="281">
        <f t="shared" si="36"/>
        <v>108</v>
      </c>
      <c r="I458" s="240"/>
      <c r="J458" s="229"/>
      <c r="L458">
        <v>108</v>
      </c>
    </row>
    <row r="459" spans="1:10">
      <c r="A459" s="167" t="s">
        <v>151</v>
      </c>
      <c r="B459" s="240">
        <v>99</v>
      </c>
      <c r="C459" s="287">
        <v>0</v>
      </c>
      <c r="D459" s="240">
        <v>0</v>
      </c>
      <c r="E459" s="227"/>
      <c r="F459" s="240"/>
      <c r="G459" s="229"/>
      <c r="H459" s="281">
        <f t="shared" si="36"/>
        <v>0</v>
      </c>
      <c r="I459" s="240"/>
      <c r="J459" s="229"/>
    </row>
    <row r="460" spans="1:12">
      <c r="A460" s="167" t="s">
        <v>448</v>
      </c>
      <c r="B460" s="240"/>
      <c r="C460" s="287">
        <v>108</v>
      </c>
      <c r="D460" s="240">
        <v>100</v>
      </c>
      <c r="E460" s="227"/>
      <c r="F460" s="228"/>
      <c r="G460" s="229"/>
      <c r="H460" s="281">
        <f t="shared" si="36"/>
        <v>104</v>
      </c>
      <c r="I460" s="240"/>
      <c r="J460" s="229"/>
      <c r="L460">
        <v>104</v>
      </c>
    </row>
    <row r="461" spans="1:10">
      <c r="A461" s="167" t="s">
        <v>449</v>
      </c>
      <c r="B461" s="240"/>
      <c r="C461" s="287">
        <v>0</v>
      </c>
      <c r="D461" s="240">
        <v>10</v>
      </c>
      <c r="E461" s="227"/>
      <c r="F461" s="240"/>
      <c r="G461" s="229"/>
      <c r="H461" s="281">
        <f t="shared" si="36"/>
        <v>0</v>
      </c>
      <c r="I461" s="240"/>
      <c r="J461" s="229"/>
    </row>
    <row r="462" spans="1:10">
      <c r="A462" s="167" t="s">
        <v>450</v>
      </c>
      <c r="B462" s="240">
        <v>8</v>
      </c>
      <c r="C462" s="287">
        <v>0</v>
      </c>
      <c r="D462" s="240">
        <v>0</v>
      </c>
      <c r="E462" s="227"/>
      <c r="F462" s="240"/>
      <c r="G462" s="229"/>
      <c r="H462" s="281">
        <f t="shared" si="36"/>
        <v>0</v>
      </c>
      <c r="I462" s="240"/>
      <c r="J462" s="229"/>
    </row>
    <row r="463" spans="1:10">
      <c r="A463" s="167" t="s">
        <v>451</v>
      </c>
      <c r="B463" s="240"/>
      <c r="C463" s="287">
        <v>0</v>
      </c>
      <c r="D463" s="240">
        <v>0</v>
      </c>
      <c r="E463" s="227"/>
      <c r="F463" s="228"/>
      <c r="G463" s="229"/>
      <c r="H463" s="281">
        <f t="shared" si="36"/>
        <v>0</v>
      </c>
      <c r="I463" s="240"/>
      <c r="J463" s="229"/>
    </row>
    <row r="464" spans="1:10">
      <c r="A464" s="167" t="s">
        <v>452</v>
      </c>
      <c r="B464" s="240">
        <v>9</v>
      </c>
      <c r="C464" s="287">
        <v>0</v>
      </c>
      <c r="D464" s="240">
        <v>0</v>
      </c>
      <c r="E464" s="227"/>
      <c r="F464" s="228"/>
      <c r="G464" s="229"/>
      <c r="H464" s="281">
        <f t="shared" si="36"/>
        <v>0</v>
      </c>
      <c r="I464" s="240"/>
      <c r="J464" s="229"/>
    </row>
    <row r="465" spans="1:13">
      <c r="A465" s="167" t="s">
        <v>453</v>
      </c>
      <c r="B465" s="240">
        <v>292</v>
      </c>
      <c r="C465" s="287">
        <v>268</v>
      </c>
      <c r="D465" s="240">
        <v>242</v>
      </c>
      <c r="E465" s="227"/>
      <c r="F465" s="228"/>
      <c r="G465" s="229"/>
      <c r="H465" s="281">
        <f t="shared" si="36"/>
        <v>324</v>
      </c>
      <c r="I465" s="240"/>
      <c r="J465" s="229"/>
      <c r="L465">
        <v>247</v>
      </c>
      <c r="M465">
        <v>77</v>
      </c>
    </row>
    <row r="466" spans="1:10">
      <c r="A466" s="167" t="s">
        <v>454</v>
      </c>
      <c r="B466" s="240"/>
      <c r="C466" s="287">
        <v>0</v>
      </c>
      <c r="D466" s="240">
        <v>0</v>
      </c>
      <c r="E466" s="227"/>
      <c r="F466" s="240"/>
      <c r="G466" s="229"/>
      <c r="H466" s="281">
        <f t="shared" si="36"/>
        <v>0</v>
      </c>
      <c r="I466" s="240"/>
      <c r="J466" s="229"/>
    </row>
    <row r="467" spans="1:10">
      <c r="A467" s="167" t="s">
        <v>455</v>
      </c>
      <c r="B467" s="240"/>
      <c r="C467" s="287">
        <v>0</v>
      </c>
      <c r="D467" s="240">
        <v>0</v>
      </c>
      <c r="E467" s="227"/>
      <c r="F467" s="228"/>
      <c r="G467" s="229"/>
      <c r="H467" s="281">
        <f t="shared" si="36"/>
        <v>0</v>
      </c>
      <c r="I467" s="240"/>
      <c r="J467" s="229"/>
    </row>
    <row r="468" spans="1:10">
      <c r="A468" s="167" t="s">
        <v>456</v>
      </c>
      <c r="B468" s="240"/>
      <c r="C468" s="287">
        <v>0</v>
      </c>
      <c r="D468" s="240">
        <v>0</v>
      </c>
      <c r="E468" s="227"/>
      <c r="F468" s="228"/>
      <c r="G468" s="229"/>
      <c r="H468" s="281">
        <f t="shared" si="36"/>
        <v>0</v>
      </c>
      <c r="I468" s="240"/>
      <c r="J468" s="229"/>
    </row>
    <row r="469" spans="1:10">
      <c r="A469" s="167" t="s">
        <v>457</v>
      </c>
      <c r="B469" s="240">
        <v>23</v>
      </c>
      <c r="C469" s="287">
        <v>0</v>
      </c>
      <c r="D469" s="240">
        <v>13</v>
      </c>
      <c r="E469" s="227"/>
      <c r="F469" s="228"/>
      <c r="G469" s="229"/>
      <c r="H469" s="281">
        <f t="shared" si="36"/>
        <v>0</v>
      </c>
      <c r="I469" s="240"/>
      <c r="J469" s="229"/>
    </row>
    <row r="470" spans="1:10">
      <c r="A470" s="167" t="s">
        <v>458</v>
      </c>
      <c r="B470" s="240">
        <v>9</v>
      </c>
      <c r="C470" s="287">
        <v>0</v>
      </c>
      <c r="D470" s="240">
        <v>0</v>
      </c>
      <c r="E470" s="227"/>
      <c r="F470" s="228"/>
      <c r="G470" s="229"/>
      <c r="H470" s="281">
        <f t="shared" si="36"/>
        <v>0</v>
      </c>
      <c r="I470" s="240"/>
      <c r="J470" s="229"/>
    </row>
    <row r="471" spans="1:14">
      <c r="A471" s="167" t="s">
        <v>459</v>
      </c>
      <c r="B471" s="240">
        <v>454</v>
      </c>
      <c r="C471" s="287">
        <v>500</v>
      </c>
      <c r="D471" s="240">
        <v>138</v>
      </c>
      <c r="E471" s="227"/>
      <c r="F471" s="228"/>
      <c r="G471" s="229"/>
      <c r="H471" s="281">
        <f t="shared" si="36"/>
        <v>434</v>
      </c>
      <c r="I471" s="240"/>
      <c r="J471" s="229"/>
      <c r="M471">
        <v>30</v>
      </c>
      <c r="N471">
        <v>404</v>
      </c>
    </row>
    <row r="472" spans="1:10">
      <c r="A472" s="298" t="s">
        <v>460</v>
      </c>
      <c r="B472" s="276">
        <v>69</v>
      </c>
      <c r="C472" s="277">
        <v>91</v>
      </c>
      <c r="D472" s="276">
        <f>SUM(D473:D479)</f>
        <v>63</v>
      </c>
      <c r="E472" s="278">
        <f>D472/C472*100</f>
        <v>69.2307692307692</v>
      </c>
      <c r="F472" s="276">
        <f>D472-B472</f>
        <v>-6</v>
      </c>
      <c r="G472" s="279">
        <f>(D472/B472-1)*100</f>
        <v>-8.69565217391305</v>
      </c>
      <c r="H472" s="277">
        <f>SUM(H473:H479)</f>
        <v>74</v>
      </c>
      <c r="I472" s="295">
        <f>H472-C472</f>
        <v>-17</v>
      </c>
      <c r="J472" s="279">
        <f>(H472/C472-1)*100</f>
        <v>-18.6813186813187</v>
      </c>
    </row>
    <row r="473" spans="1:10">
      <c r="A473" s="167" t="s">
        <v>149</v>
      </c>
      <c r="B473" s="240"/>
      <c r="C473" s="287">
        <v>0</v>
      </c>
      <c r="D473" s="240"/>
      <c r="E473" s="227"/>
      <c r="F473" s="240"/>
      <c r="G473" s="229"/>
      <c r="H473" s="281">
        <f t="shared" ref="H473:H479" si="37">L473+M473+N473</f>
        <v>0</v>
      </c>
      <c r="I473" s="240"/>
      <c r="J473" s="229"/>
    </row>
    <row r="474" spans="1:10">
      <c r="A474" s="167" t="s">
        <v>150</v>
      </c>
      <c r="B474" s="240"/>
      <c r="C474" s="287">
        <v>29</v>
      </c>
      <c r="D474" s="240"/>
      <c r="E474" s="227"/>
      <c r="F474" s="240"/>
      <c r="G474" s="229"/>
      <c r="H474" s="281">
        <f t="shared" si="37"/>
        <v>0</v>
      </c>
      <c r="I474" s="240"/>
      <c r="J474" s="229"/>
    </row>
    <row r="475" spans="1:10">
      <c r="A475" s="167" t="s">
        <v>151</v>
      </c>
      <c r="B475" s="240"/>
      <c r="C475" s="287">
        <v>0</v>
      </c>
      <c r="D475" s="240"/>
      <c r="E475" s="227"/>
      <c r="F475" s="240"/>
      <c r="G475" s="229"/>
      <c r="H475" s="281">
        <f t="shared" si="37"/>
        <v>0</v>
      </c>
      <c r="I475" s="240"/>
      <c r="J475" s="229"/>
    </row>
    <row r="476" spans="1:10">
      <c r="A476" s="283" t="s">
        <v>461</v>
      </c>
      <c r="B476" s="240">
        <v>1</v>
      </c>
      <c r="C476" s="287">
        <v>0</v>
      </c>
      <c r="D476" s="240"/>
      <c r="E476" s="227"/>
      <c r="F476" s="228"/>
      <c r="G476" s="229"/>
      <c r="H476" s="281">
        <f t="shared" si="37"/>
        <v>0</v>
      </c>
      <c r="I476" s="240"/>
      <c r="J476" s="229"/>
    </row>
    <row r="477" spans="1:10">
      <c r="A477" s="283" t="s">
        <v>462</v>
      </c>
      <c r="B477" s="240">
        <v>1</v>
      </c>
      <c r="C477" s="287">
        <v>0</v>
      </c>
      <c r="D477" s="240"/>
      <c r="E477" s="227"/>
      <c r="F477" s="228"/>
      <c r="G477" s="229"/>
      <c r="H477" s="281">
        <f t="shared" si="37"/>
        <v>0</v>
      </c>
      <c r="I477" s="240"/>
      <c r="J477" s="229"/>
    </row>
    <row r="478" spans="1:10">
      <c r="A478" s="283" t="s">
        <v>463</v>
      </c>
      <c r="B478" s="240"/>
      <c r="C478" s="287">
        <v>0</v>
      </c>
      <c r="D478" s="240"/>
      <c r="E478" s="227"/>
      <c r="F478" s="228"/>
      <c r="G478" s="229"/>
      <c r="H478" s="281">
        <f t="shared" si="37"/>
        <v>0</v>
      </c>
      <c r="I478" s="240"/>
      <c r="J478" s="229"/>
    </row>
    <row r="479" spans="1:12">
      <c r="A479" s="283" t="s">
        <v>464</v>
      </c>
      <c r="B479" s="240">
        <v>67</v>
      </c>
      <c r="C479" s="287">
        <v>62</v>
      </c>
      <c r="D479" s="240">
        <v>63</v>
      </c>
      <c r="E479" s="227"/>
      <c r="F479" s="228"/>
      <c r="G479" s="229"/>
      <c r="H479" s="281">
        <f t="shared" si="37"/>
        <v>74</v>
      </c>
      <c r="I479" s="240"/>
      <c r="J479" s="229"/>
      <c r="L479">
        <v>74</v>
      </c>
    </row>
    <row r="480" spans="1:10">
      <c r="A480" s="298" t="s">
        <v>465</v>
      </c>
      <c r="B480" s="276">
        <v>592</v>
      </c>
      <c r="C480" s="277">
        <v>314</v>
      </c>
      <c r="D480" s="276">
        <f>SUM(D481:D490)</f>
        <v>260</v>
      </c>
      <c r="E480" s="278">
        <f>D480/C480*100</f>
        <v>82.8025477707006</v>
      </c>
      <c r="F480" s="276">
        <f>D480-B480</f>
        <v>-332</v>
      </c>
      <c r="G480" s="279">
        <f>(D480/B480-1)*100</f>
        <v>-56.0810810810811</v>
      </c>
      <c r="H480" s="277">
        <f>SUM(H481:H490)</f>
        <v>1047</v>
      </c>
      <c r="I480" s="295">
        <f>H480-C480</f>
        <v>733</v>
      </c>
      <c r="J480" s="279">
        <f>(H480/C480-1)*100</f>
        <v>233.43949044586</v>
      </c>
    </row>
    <row r="481" spans="1:10">
      <c r="A481" s="167" t="s">
        <v>149</v>
      </c>
      <c r="B481" s="240"/>
      <c r="C481" s="287">
        <v>0</v>
      </c>
      <c r="D481" s="240"/>
      <c r="E481" s="227"/>
      <c r="F481" s="228"/>
      <c r="G481" s="229"/>
      <c r="H481" s="281">
        <f t="shared" ref="H481:H490" si="38">L481+M481+N481</f>
        <v>0</v>
      </c>
      <c r="I481" s="240"/>
      <c r="J481" s="229"/>
    </row>
    <row r="482" spans="1:10">
      <c r="A482" s="167" t="s">
        <v>150</v>
      </c>
      <c r="B482" s="284"/>
      <c r="C482" s="287">
        <v>0</v>
      </c>
      <c r="D482" s="284"/>
      <c r="E482" s="227"/>
      <c r="F482" s="228"/>
      <c r="G482" s="229"/>
      <c r="H482" s="281">
        <f t="shared" si="38"/>
        <v>0</v>
      </c>
      <c r="I482" s="240"/>
      <c r="J482" s="229"/>
    </row>
    <row r="483" spans="1:10">
      <c r="A483" s="167" t="s">
        <v>151</v>
      </c>
      <c r="B483" s="240"/>
      <c r="C483" s="287">
        <v>0</v>
      </c>
      <c r="D483" s="240"/>
      <c r="E483" s="227"/>
      <c r="F483" s="240"/>
      <c r="G483" s="229"/>
      <c r="H483" s="281">
        <f t="shared" si="38"/>
        <v>0</v>
      </c>
      <c r="I483" s="240"/>
      <c r="J483" s="229"/>
    </row>
    <row r="484" spans="1:12">
      <c r="A484" s="283" t="s">
        <v>466</v>
      </c>
      <c r="B484" s="240">
        <v>8</v>
      </c>
      <c r="C484" s="287">
        <v>67</v>
      </c>
      <c r="D484" s="240">
        <v>60</v>
      </c>
      <c r="E484" s="227"/>
      <c r="F484" s="240"/>
      <c r="G484" s="229"/>
      <c r="H484" s="281">
        <f t="shared" si="38"/>
        <v>79</v>
      </c>
      <c r="I484" s="240"/>
      <c r="J484" s="229"/>
      <c r="L484">
        <v>79</v>
      </c>
    </row>
    <row r="485" spans="1:14">
      <c r="A485" s="283" t="s">
        <v>467</v>
      </c>
      <c r="B485" s="240">
        <v>474</v>
      </c>
      <c r="C485" s="287">
        <v>0</v>
      </c>
      <c r="D485" s="240"/>
      <c r="E485" s="227"/>
      <c r="F485" s="228"/>
      <c r="G485" s="229"/>
      <c r="H485" s="281">
        <f t="shared" si="38"/>
        <v>349</v>
      </c>
      <c r="I485" s="240"/>
      <c r="J485" s="229"/>
      <c r="N485">
        <v>349</v>
      </c>
    </row>
    <row r="486" spans="1:10">
      <c r="A486" s="283" t="s">
        <v>468</v>
      </c>
      <c r="B486" s="240"/>
      <c r="C486" s="287">
        <v>0</v>
      </c>
      <c r="D486" s="240"/>
      <c r="E486" s="227"/>
      <c r="F486" s="240"/>
      <c r="G486" s="229"/>
      <c r="H486" s="281">
        <f t="shared" si="38"/>
        <v>0</v>
      </c>
      <c r="I486" s="240"/>
      <c r="J486" s="229"/>
    </row>
    <row r="487" spans="1:14">
      <c r="A487" s="283" t="s">
        <v>469</v>
      </c>
      <c r="B487" s="240">
        <v>1</v>
      </c>
      <c r="C487" s="287">
        <v>144</v>
      </c>
      <c r="D487" s="240">
        <v>104</v>
      </c>
      <c r="E487" s="227"/>
      <c r="F487" s="228"/>
      <c r="G487" s="229"/>
      <c r="H487" s="281">
        <f t="shared" si="38"/>
        <v>459</v>
      </c>
      <c r="I487" s="240"/>
      <c r="J487" s="229"/>
      <c r="M487">
        <v>240</v>
      </c>
      <c r="N487">
        <v>219</v>
      </c>
    </row>
    <row r="488" spans="1:12">
      <c r="A488" s="283" t="s">
        <v>470</v>
      </c>
      <c r="B488" s="240">
        <v>103</v>
      </c>
      <c r="C488" s="287">
        <v>97</v>
      </c>
      <c r="D488" s="240">
        <v>82</v>
      </c>
      <c r="E488" s="227"/>
      <c r="F488" s="228"/>
      <c r="G488" s="229"/>
      <c r="H488" s="281">
        <f t="shared" si="38"/>
        <v>85</v>
      </c>
      <c r="I488" s="240"/>
      <c r="J488" s="229"/>
      <c r="L488">
        <v>85</v>
      </c>
    </row>
    <row r="489" spans="1:10">
      <c r="A489" s="283" t="s">
        <v>471</v>
      </c>
      <c r="B489" s="240"/>
      <c r="C489" s="287">
        <v>0</v>
      </c>
      <c r="D489" s="240"/>
      <c r="E489" s="227"/>
      <c r="F489" s="228"/>
      <c r="G489" s="229"/>
      <c r="H489" s="281">
        <f t="shared" si="38"/>
        <v>0</v>
      </c>
      <c r="I489" s="240"/>
      <c r="J489" s="229"/>
    </row>
    <row r="490" spans="1:14">
      <c r="A490" s="283" t="s">
        <v>472</v>
      </c>
      <c r="B490" s="240">
        <v>6</v>
      </c>
      <c r="C490" s="287">
        <v>6</v>
      </c>
      <c r="D490" s="240">
        <v>14</v>
      </c>
      <c r="E490" s="227"/>
      <c r="F490" s="228"/>
      <c r="G490" s="229"/>
      <c r="H490" s="281">
        <f t="shared" si="38"/>
        <v>75</v>
      </c>
      <c r="I490" s="240"/>
      <c r="J490" s="229"/>
      <c r="L490">
        <v>6</v>
      </c>
      <c r="N490">
        <v>69</v>
      </c>
    </row>
    <row r="491" spans="1:10">
      <c r="A491" s="298" t="s">
        <v>473</v>
      </c>
      <c r="B491" s="276"/>
      <c r="C491" s="277"/>
      <c r="D491" s="276"/>
      <c r="E491" s="278"/>
      <c r="F491" s="276">
        <f>D491-B491</f>
        <v>0</v>
      </c>
      <c r="G491" s="279"/>
      <c r="H491" s="277"/>
      <c r="I491" s="295">
        <f>H491-C491</f>
        <v>0</v>
      </c>
      <c r="J491" s="279"/>
    </row>
    <row r="492" spans="1:10">
      <c r="A492" s="283" t="s">
        <v>149</v>
      </c>
      <c r="B492" s="283"/>
      <c r="C492" s="286">
        <v>0</v>
      </c>
      <c r="D492" s="283"/>
      <c r="E492" s="227"/>
      <c r="F492" s="228"/>
      <c r="G492" s="229"/>
      <c r="H492" s="281">
        <f t="shared" ref="H492:H499" si="39">L492+M492+N492</f>
        <v>0</v>
      </c>
      <c r="I492" s="240"/>
      <c r="J492" s="229"/>
    </row>
    <row r="493" spans="1:10">
      <c r="A493" s="283" t="s">
        <v>150</v>
      </c>
      <c r="B493" s="283"/>
      <c r="C493" s="287">
        <v>0</v>
      </c>
      <c r="D493" s="283"/>
      <c r="E493" s="227"/>
      <c r="F493" s="228"/>
      <c r="G493" s="229"/>
      <c r="H493" s="281">
        <f t="shared" si="39"/>
        <v>0</v>
      </c>
      <c r="I493" s="240"/>
      <c r="J493" s="229"/>
    </row>
    <row r="494" spans="1:10">
      <c r="A494" s="283" t="s">
        <v>151</v>
      </c>
      <c r="B494" s="240"/>
      <c r="C494" s="287">
        <v>0</v>
      </c>
      <c r="D494" s="240"/>
      <c r="E494" s="227"/>
      <c r="F494" s="228"/>
      <c r="G494" s="229"/>
      <c r="H494" s="281">
        <f t="shared" si="39"/>
        <v>0</v>
      </c>
      <c r="I494" s="240"/>
      <c r="J494" s="229"/>
    </row>
    <row r="495" spans="1:10">
      <c r="A495" s="283" t="s">
        <v>474</v>
      </c>
      <c r="B495" s="240"/>
      <c r="C495" s="287">
        <v>0</v>
      </c>
      <c r="D495" s="240"/>
      <c r="E495" s="227"/>
      <c r="F495" s="228"/>
      <c r="G495" s="229"/>
      <c r="H495" s="281">
        <f t="shared" si="39"/>
        <v>0</v>
      </c>
      <c r="I495" s="240"/>
      <c r="J495" s="229"/>
    </row>
    <row r="496" spans="1:10">
      <c r="A496" s="283" t="s">
        <v>475</v>
      </c>
      <c r="B496" s="240"/>
      <c r="C496" s="287">
        <v>0</v>
      </c>
      <c r="D496" s="240"/>
      <c r="E496" s="227"/>
      <c r="F496" s="228"/>
      <c r="G496" s="229"/>
      <c r="H496" s="281">
        <f t="shared" si="39"/>
        <v>0</v>
      </c>
      <c r="I496" s="240"/>
      <c r="J496" s="229"/>
    </row>
    <row r="497" spans="1:10">
      <c r="A497" s="283" t="s">
        <v>476</v>
      </c>
      <c r="B497" s="283"/>
      <c r="C497" s="287">
        <v>0</v>
      </c>
      <c r="D497" s="283"/>
      <c r="E497" s="227"/>
      <c r="F497" s="228"/>
      <c r="G497" s="229"/>
      <c r="H497" s="281">
        <f t="shared" si="39"/>
        <v>0</v>
      </c>
      <c r="I497" s="240"/>
      <c r="J497" s="229"/>
    </row>
    <row r="498" spans="1:10">
      <c r="A498" s="283" t="s">
        <v>477</v>
      </c>
      <c r="B498" s="240"/>
      <c r="C498" s="287">
        <v>0</v>
      </c>
      <c r="D498" s="240"/>
      <c r="E498" s="227"/>
      <c r="F498" s="228"/>
      <c r="G498" s="229"/>
      <c r="H498" s="281">
        <f t="shared" si="39"/>
        <v>0</v>
      </c>
      <c r="I498" s="240"/>
      <c r="J498" s="229"/>
    </row>
    <row r="499" spans="1:10">
      <c r="A499" s="283" t="s">
        <v>478</v>
      </c>
      <c r="B499" s="283"/>
      <c r="C499" s="287">
        <v>0</v>
      </c>
      <c r="D499" s="283"/>
      <c r="E499" s="227"/>
      <c r="F499" s="228"/>
      <c r="G499" s="229"/>
      <c r="H499" s="281">
        <f t="shared" si="39"/>
        <v>0</v>
      </c>
      <c r="I499" s="240"/>
      <c r="J499" s="229"/>
    </row>
    <row r="500" spans="1:10">
      <c r="A500" s="298" t="s">
        <v>479</v>
      </c>
      <c r="B500" s="276">
        <v>535</v>
      </c>
      <c r="C500" s="277">
        <v>541</v>
      </c>
      <c r="D500" s="276">
        <f>SUM(D501:D507)</f>
        <v>330</v>
      </c>
      <c r="E500" s="278">
        <f>D500/C500*100</f>
        <v>60.9981515711645</v>
      </c>
      <c r="F500" s="276">
        <f>D500-B500</f>
        <v>-205</v>
      </c>
      <c r="G500" s="279">
        <f>(D500/B500-1)*100</f>
        <v>-38.3177570093458</v>
      </c>
      <c r="H500" s="277">
        <f>SUM(H501:H507)</f>
        <v>365</v>
      </c>
      <c r="I500" s="295">
        <f>H500-C500</f>
        <v>-176</v>
      </c>
      <c r="J500" s="279">
        <f>(H500/C500-1)*100</f>
        <v>-32.5323475046211</v>
      </c>
    </row>
    <row r="501" spans="1:10">
      <c r="A501" s="283" t="s">
        <v>149</v>
      </c>
      <c r="B501" s="228"/>
      <c r="C501" s="306">
        <v>0</v>
      </c>
      <c r="D501" s="228"/>
      <c r="E501" s="227"/>
      <c r="F501" s="228"/>
      <c r="G501" s="229"/>
      <c r="H501" s="281">
        <f t="shared" ref="H501:H507" si="40">L501+M501+N501</f>
        <v>0</v>
      </c>
      <c r="I501" s="240"/>
      <c r="J501" s="229"/>
    </row>
    <row r="502" spans="1:10">
      <c r="A502" s="283" t="s">
        <v>150</v>
      </c>
      <c r="B502" s="283"/>
      <c r="C502" s="287">
        <v>33</v>
      </c>
      <c r="D502" s="283">
        <v>12</v>
      </c>
      <c r="E502" s="227"/>
      <c r="F502" s="228"/>
      <c r="G502" s="229"/>
      <c r="H502" s="281">
        <f t="shared" si="40"/>
        <v>0</v>
      </c>
      <c r="I502" s="240"/>
      <c r="J502" s="229"/>
    </row>
    <row r="503" spans="1:10">
      <c r="A503" s="283" t="s">
        <v>151</v>
      </c>
      <c r="B503" s="283"/>
      <c r="C503" s="287">
        <v>0</v>
      </c>
      <c r="D503" s="283"/>
      <c r="E503" s="227"/>
      <c r="F503" s="228"/>
      <c r="G503" s="229"/>
      <c r="H503" s="281">
        <f t="shared" si="40"/>
        <v>0</v>
      </c>
      <c r="I503" s="240"/>
      <c r="J503" s="229"/>
    </row>
    <row r="504" spans="1:10">
      <c r="A504" s="283" t="s">
        <v>480</v>
      </c>
      <c r="B504" s="240"/>
      <c r="C504" s="287">
        <v>0</v>
      </c>
      <c r="D504" s="240"/>
      <c r="E504" s="227"/>
      <c r="F504" s="228"/>
      <c r="G504" s="229"/>
      <c r="H504" s="281">
        <f t="shared" si="40"/>
        <v>0</v>
      </c>
      <c r="I504" s="240"/>
      <c r="J504" s="229"/>
    </row>
    <row r="505" spans="1:10">
      <c r="A505" s="283" t="s">
        <v>481</v>
      </c>
      <c r="B505" s="240"/>
      <c r="C505" s="287">
        <v>0</v>
      </c>
      <c r="D505" s="240"/>
      <c r="E505" s="227"/>
      <c r="F505" s="228"/>
      <c r="G505" s="229"/>
      <c r="H505" s="281">
        <f t="shared" si="40"/>
        <v>0</v>
      </c>
      <c r="I505" s="240"/>
      <c r="J505" s="229"/>
    </row>
    <row r="506" spans="1:12">
      <c r="A506" s="283" t="s">
        <v>482</v>
      </c>
      <c r="B506" s="240">
        <v>516</v>
      </c>
      <c r="C506" s="287">
        <v>508</v>
      </c>
      <c r="D506" s="240">
        <v>318</v>
      </c>
      <c r="E506" s="227"/>
      <c r="F506" s="228"/>
      <c r="G506" s="229"/>
      <c r="H506" s="281">
        <f t="shared" si="40"/>
        <v>363</v>
      </c>
      <c r="I506" s="240"/>
      <c r="J506" s="229"/>
      <c r="L506">
        <v>363</v>
      </c>
    </row>
    <row r="507" spans="1:14">
      <c r="A507" s="283" t="s">
        <v>483</v>
      </c>
      <c r="B507" s="283">
        <v>19</v>
      </c>
      <c r="C507" s="287">
        <v>0</v>
      </c>
      <c r="D507" s="283"/>
      <c r="E507" s="227"/>
      <c r="F507" s="228"/>
      <c r="G507" s="229"/>
      <c r="H507" s="281">
        <f t="shared" si="40"/>
        <v>2</v>
      </c>
      <c r="I507" s="240"/>
      <c r="J507" s="229"/>
      <c r="N507">
        <v>2</v>
      </c>
    </row>
    <row r="508" spans="1:10">
      <c r="A508" s="298" t="s">
        <v>484</v>
      </c>
      <c r="B508" s="276">
        <v>221</v>
      </c>
      <c r="C508" s="277"/>
      <c r="D508" s="276">
        <f>SUM(D509:D511)</f>
        <v>82</v>
      </c>
      <c r="E508" s="278">
        <v>103.717185087139</v>
      </c>
      <c r="F508" s="276">
        <f>D508-B508</f>
        <v>-139</v>
      </c>
      <c r="G508" s="279">
        <f>(D508/B508-1)*100</f>
        <v>-62.89592760181</v>
      </c>
      <c r="H508" s="277">
        <f>SUM(H509:H511)</f>
        <v>37</v>
      </c>
      <c r="I508" s="295">
        <f>H508-C508</f>
        <v>37</v>
      </c>
      <c r="J508" s="279" t="e">
        <f>(H508/C508-1)*100</f>
        <v>#DIV/0!</v>
      </c>
    </row>
    <row r="509" spans="1:10">
      <c r="A509" s="167" t="s">
        <v>485</v>
      </c>
      <c r="B509" s="240"/>
      <c r="C509" s="287">
        <v>0</v>
      </c>
      <c r="D509" s="240"/>
      <c r="E509" s="227"/>
      <c r="F509" s="228"/>
      <c r="G509" s="229"/>
      <c r="H509" s="281">
        <f>L509+M509+N509</f>
        <v>0</v>
      </c>
      <c r="I509" s="240"/>
      <c r="J509" s="229"/>
    </row>
    <row r="510" spans="1:10">
      <c r="A510" s="167" t="s">
        <v>486</v>
      </c>
      <c r="B510" s="240"/>
      <c r="C510" s="287">
        <v>0</v>
      </c>
      <c r="D510" s="240"/>
      <c r="E510" s="227"/>
      <c r="F510" s="228"/>
      <c r="G510" s="229"/>
      <c r="H510" s="281">
        <f>L510+M510+N510</f>
        <v>0</v>
      </c>
      <c r="I510" s="240"/>
      <c r="J510" s="229"/>
    </row>
    <row r="511" spans="1:14">
      <c r="A511" s="167" t="s">
        <v>487</v>
      </c>
      <c r="B511" s="240">
        <v>221</v>
      </c>
      <c r="C511" s="287">
        <v>0</v>
      </c>
      <c r="D511" s="240">
        <v>82</v>
      </c>
      <c r="E511" s="227"/>
      <c r="F511" s="228"/>
      <c r="G511" s="229"/>
      <c r="H511" s="281">
        <f>L511+M511+N511</f>
        <v>37</v>
      </c>
      <c r="I511" s="240"/>
      <c r="J511" s="229"/>
      <c r="N511">
        <v>37</v>
      </c>
    </row>
    <row r="512" s="208" customFormat="1" spans="1:10">
      <c r="A512" s="270" t="s">
        <v>488</v>
      </c>
      <c r="B512" s="271">
        <v>58226</v>
      </c>
      <c r="C512" s="272">
        <v>55898</v>
      </c>
      <c r="D512" s="271">
        <f>D513+D528+D536+D538+D547+D551+D561+D571+D578+D586+D595+D600+D603+D606+D609+D612+D615+D619+D624+D632+D635</f>
        <v>45761</v>
      </c>
      <c r="E512" s="273">
        <f>D512/C512*100</f>
        <v>81.8651830119146</v>
      </c>
      <c r="F512" s="271">
        <f>D512-B512</f>
        <v>-12465</v>
      </c>
      <c r="G512" s="274">
        <f>(D512/B512-1)*100</f>
        <v>-21.4079620787964</v>
      </c>
      <c r="H512" s="272">
        <f>H513+H528+H536+H538+H547+H551+H561+H571+H578+H586+H595+H600+H603+H606+H609+H612+H615+H619+H624+H632+H635</f>
        <v>58419</v>
      </c>
      <c r="I512" s="294">
        <f>H512-C512</f>
        <v>2521</v>
      </c>
      <c r="J512" s="274">
        <f>(H512/C512-1)*100</f>
        <v>4.51000035779456</v>
      </c>
    </row>
    <row r="513" spans="1:10">
      <c r="A513" s="298" t="s">
        <v>489</v>
      </c>
      <c r="B513" s="276">
        <v>1754</v>
      </c>
      <c r="C513" s="277">
        <v>1796</v>
      </c>
      <c r="D513" s="276">
        <f>SUM(D514:D527)</f>
        <v>2240</v>
      </c>
      <c r="E513" s="278">
        <f>D513/C513*100</f>
        <v>124.721603563474</v>
      </c>
      <c r="F513" s="276">
        <f>D513-B513</f>
        <v>486</v>
      </c>
      <c r="G513" s="279">
        <f>(D513/B513-1)*100</f>
        <v>27.7080957810718</v>
      </c>
      <c r="H513" s="277">
        <f>SUM(H514:H527)</f>
        <v>3891</v>
      </c>
      <c r="I513" s="295">
        <f>H513-C513</f>
        <v>2095</v>
      </c>
      <c r="J513" s="279">
        <f>(H513/C513-1)*100</f>
        <v>116.648106904232</v>
      </c>
    </row>
    <row r="514" spans="1:12">
      <c r="A514" s="167" t="s">
        <v>149</v>
      </c>
      <c r="B514" s="240">
        <v>180</v>
      </c>
      <c r="C514" s="287">
        <v>171</v>
      </c>
      <c r="D514" s="240">
        <v>201</v>
      </c>
      <c r="E514" s="227"/>
      <c r="F514" s="228"/>
      <c r="G514" s="229"/>
      <c r="H514" s="281">
        <f t="shared" ref="H514:H527" si="41">L514+M514+N514</f>
        <v>177</v>
      </c>
      <c r="I514" s="240"/>
      <c r="J514" s="229"/>
      <c r="L514">
        <v>177</v>
      </c>
    </row>
    <row r="515" spans="1:12">
      <c r="A515" s="167" t="s">
        <v>150</v>
      </c>
      <c r="B515" s="240">
        <v>164</v>
      </c>
      <c r="C515" s="287">
        <v>215</v>
      </c>
      <c r="D515" s="240">
        <v>84</v>
      </c>
      <c r="E515" s="227"/>
      <c r="F515" s="228"/>
      <c r="G515" s="229"/>
      <c r="H515" s="281">
        <f t="shared" si="41"/>
        <v>1388</v>
      </c>
      <c r="I515" s="240"/>
      <c r="J515" s="229"/>
      <c r="L515">
        <v>1388</v>
      </c>
    </row>
    <row r="516" spans="1:10">
      <c r="A516" s="167" t="s">
        <v>151</v>
      </c>
      <c r="B516" s="240"/>
      <c r="C516" s="287">
        <v>0</v>
      </c>
      <c r="D516" s="240"/>
      <c r="E516" s="227"/>
      <c r="F516" s="228"/>
      <c r="G516" s="229"/>
      <c r="H516" s="281">
        <f t="shared" si="41"/>
        <v>0</v>
      </c>
      <c r="I516" s="240"/>
      <c r="J516" s="229"/>
    </row>
    <row r="517" spans="1:10">
      <c r="A517" s="167" t="s">
        <v>490</v>
      </c>
      <c r="B517" s="240"/>
      <c r="C517" s="287">
        <v>0</v>
      </c>
      <c r="D517" s="240"/>
      <c r="E517" s="227"/>
      <c r="F517" s="228"/>
      <c r="G517" s="229"/>
      <c r="H517" s="281">
        <f t="shared" si="41"/>
        <v>0</v>
      </c>
      <c r="I517" s="240"/>
      <c r="J517" s="229"/>
    </row>
    <row r="518" spans="1:12">
      <c r="A518" s="167" t="s">
        <v>491</v>
      </c>
      <c r="B518" s="240">
        <v>45</v>
      </c>
      <c r="C518" s="287">
        <v>40</v>
      </c>
      <c r="D518" s="240">
        <v>25</v>
      </c>
      <c r="E518" s="227"/>
      <c r="F518" s="228"/>
      <c r="G518" s="229"/>
      <c r="H518" s="281">
        <f t="shared" si="41"/>
        <v>17</v>
      </c>
      <c r="I518" s="240"/>
      <c r="J518" s="229"/>
      <c r="L518">
        <v>17</v>
      </c>
    </row>
    <row r="519" spans="1:10">
      <c r="A519" s="167" t="s">
        <v>492</v>
      </c>
      <c r="B519" s="240"/>
      <c r="C519" s="287">
        <v>0</v>
      </c>
      <c r="D519" s="240"/>
      <c r="E519" s="227"/>
      <c r="F519" s="228"/>
      <c r="G519" s="229"/>
      <c r="H519" s="281">
        <f t="shared" si="41"/>
        <v>0</v>
      </c>
      <c r="I519" s="240"/>
      <c r="J519" s="229"/>
    </row>
    <row r="520" spans="1:10">
      <c r="A520" s="167" t="s">
        <v>493</v>
      </c>
      <c r="B520" s="240">
        <v>493</v>
      </c>
      <c r="C520" s="287">
        <v>478</v>
      </c>
      <c r="D520" s="240"/>
      <c r="E520" s="227"/>
      <c r="F520" s="228"/>
      <c r="G520" s="229"/>
      <c r="H520" s="281">
        <f t="shared" si="41"/>
        <v>0</v>
      </c>
      <c r="I520" s="240"/>
      <c r="J520" s="229"/>
    </row>
    <row r="521" spans="1:10">
      <c r="A521" s="167" t="s">
        <v>190</v>
      </c>
      <c r="B521" s="240"/>
      <c r="C521" s="287">
        <v>0</v>
      </c>
      <c r="D521" s="240"/>
      <c r="E521" s="227"/>
      <c r="F521" s="228"/>
      <c r="G521" s="229"/>
      <c r="H521" s="281">
        <f t="shared" si="41"/>
        <v>0</v>
      </c>
      <c r="I521" s="240"/>
      <c r="J521" s="229"/>
    </row>
    <row r="522" spans="1:12">
      <c r="A522" s="167" t="s">
        <v>494</v>
      </c>
      <c r="B522" s="240">
        <v>649</v>
      </c>
      <c r="C522" s="287">
        <v>643</v>
      </c>
      <c r="D522" s="240">
        <v>547</v>
      </c>
      <c r="E522" s="227"/>
      <c r="F522" s="228"/>
      <c r="G522" s="229"/>
      <c r="H522" s="281">
        <f t="shared" si="41"/>
        <v>605</v>
      </c>
      <c r="I522" s="240"/>
      <c r="J522" s="229"/>
      <c r="L522">
        <v>605</v>
      </c>
    </row>
    <row r="523" spans="1:10">
      <c r="A523" s="167" t="s">
        <v>495</v>
      </c>
      <c r="B523" s="240"/>
      <c r="C523" s="287">
        <v>0</v>
      </c>
      <c r="D523" s="240"/>
      <c r="E523" s="227"/>
      <c r="F523" s="228"/>
      <c r="G523" s="229"/>
      <c r="H523" s="281">
        <f t="shared" si="41"/>
        <v>0</v>
      </c>
      <c r="I523" s="240"/>
      <c r="J523" s="229"/>
    </row>
    <row r="524" spans="1:12">
      <c r="A524" s="167" t="s">
        <v>496</v>
      </c>
      <c r="B524" s="240">
        <v>65</v>
      </c>
      <c r="C524" s="287">
        <v>55</v>
      </c>
      <c r="D524" s="240">
        <v>49</v>
      </c>
      <c r="E524" s="227"/>
      <c r="F524" s="228"/>
      <c r="G524" s="229"/>
      <c r="H524" s="281">
        <f t="shared" si="41"/>
        <v>44</v>
      </c>
      <c r="I524" s="240"/>
      <c r="J524" s="229"/>
      <c r="L524">
        <v>44</v>
      </c>
    </row>
    <row r="525" spans="1:12">
      <c r="A525" s="167" t="s">
        <v>497</v>
      </c>
      <c r="B525" s="240">
        <v>30</v>
      </c>
      <c r="C525" s="287">
        <v>47</v>
      </c>
      <c r="D525" s="240">
        <v>27</v>
      </c>
      <c r="E525" s="227"/>
      <c r="F525" s="228"/>
      <c r="G525" s="229"/>
      <c r="H525" s="281">
        <f t="shared" si="41"/>
        <v>42</v>
      </c>
      <c r="I525" s="240"/>
      <c r="J525" s="229"/>
      <c r="L525">
        <v>42</v>
      </c>
    </row>
    <row r="526" spans="1:12">
      <c r="A526" s="167" t="s">
        <v>158</v>
      </c>
      <c r="B526" s="240"/>
      <c r="C526" s="287"/>
      <c r="D526" s="240">
        <v>1257</v>
      </c>
      <c r="E526" s="227"/>
      <c r="F526" s="228"/>
      <c r="G526" s="229"/>
      <c r="H526" s="281">
        <f t="shared" si="41"/>
        <v>1457</v>
      </c>
      <c r="I526" s="240"/>
      <c r="J526" s="229"/>
      <c r="L526">
        <v>1457</v>
      </c>
    </row>
    <row r="527" spans="1:14">
      <c r="A527" s="167" t="s">
        <v>498</v>
      </c>
      <c r="B527" s="240">
        <v>128</v>
      </c>
      <c r="C527" s="287">
        <v>147</v>
      </c>
      <c r="D527" s="240">
        <v>50</v>
      </c>
      <c r="E527" s="227"/>
      <c r="F527" s="228"/>
      <c r="G527" s="229"/>
      <c r="H527" s="281">
        <f t="shared" si="41"/>
        <v>161</v>
      </c>
      <c r="I527" s="240"/>
      <c r="J527" s="229"/>
      <c r="L527">
        <v>23</v>
      </c>
      <c r="M527">
        <v>59</v>
      </c>
      <c r="N527">
        <v>79</v>
      </c>
    </row>
    <row r="528" spans="1:10">
      <c r="A528" s="298" t="s">
        <v>499</v>
      </c>
      <c r="B528" s="276">
        <v>477</v>
      </c>
      <c r="C528" s="277">
        <v>2605</v>
      </c>
      <c r="D528" s="276">
        <f>SUM(D529:D535)</f>
        <v>471</v>
      </c>
      <c r="E528" s="278">
        <f>D528/C528*100</f>
        <v>18.0806142034549</v>
      </c>
      <c r="F528" s="276">
        <f>D528-B528</f>
        <v>-6</v>
      </c>
      <c r="G528" s="279">
        <f>(D528/B528-1)*100</f>
        <v>-1.25786163522013</v>
      </c>
      <c r="H528" s="277">
        <f>SUM(H529:H535)</f>
        <v>603</v>
      </c>
      <c r="I528" s="295">
        <f>H528-C528</f>
        <v>-2002</v>
      </c>
      <c r="J528" s="279">
        <f>(H528/C528-1)*100</f>
        <v>-76.852207293666</v>
      </c>
    </row>
    <row r="529" spans="1:12">
      <c r="A529" s="167" t="s">
        <v>149</v>
      </c>
      <c r="B529" s="240">
        <v>126</v>
      </c>
      <c r="C529" s="287">
        <v>130</v>
      </c>
      <c r="D529" s="240">
        <v>113</v>
      </c>
      <c r="E529" s="227"/>
      <c r="F529" s="228"/>
      <c r="G529" s="229"/>
      <c r="H529" s="281">
        <f t="shared" ref="H529:H535" si="42">L529+M529+N529</f>
        <v>128</v>
      </c>
      <c r="I529" s="240"/>
      <c r="J529" s="229"/>
      <c r="L529">
        <v>128</v>
      </c>
    </row>
    <row r="530" spans="1:12">
      <c r="A530" s="167" t="s">
        <v>150</v>
      </c>
      <c r="B530" s="240">
        <v>46</v>
      </c>
      <c r="C530" s="287">
        <v>9</v>
      </c>
      <c r="D530" s="240">
        <v>6</v>
      </c>
      <c r="E530" s="227"/>
      <c r="F530" s="228"/>
      <c r="G530" s="229"/>
      <c r="H530" s="281">
        <f t="shared" si="42"/>
        <v>1</v>
      </c>
      <c r="I530" s="240"/>
      <c r="J530" s="229"/>
      <c r="L530">
        <v>1</v>
      </c>
    </row>
    <row r="531" spans="1:10">
      <c r="A531" s="167" t="s">
        <v>151</v>
      </c>
      <c r="B531" s="240"/>
      <c r="C531" s="287">
        <v>0</v>
      </c>
      <c r="D531" s="240">
        <v>0</v>
      </c>
      <c r="E531" s="227"/>
      <c r="F531" s="228"/>
      <c r="G531" s="229"/>
      <c r="H531" s="281">
        <f t="shared" si="42"/>
        <v>0</v>
      </c>
      <c r="I531" s="240"/>
      <c r="J531" s="229"/>
    </row>
    <row r="532" spans="1:10">
      <c r="A532" s="167" t="s">
        <v>500</v>
      </c>
      <c r="B532" s="240"/>
      <c r="C532" s="287">
        <v>0</v>
      </c>
      <c r="D532" s="240">
        <v>0</v>
      </c>
      <c r="E532" s="227"/>
      <c r="F532" s="228"/>
      <c r="G532" s="229"/>
      <c r="H532" s="281">
        <f t="shared" si="42"/>
        <v>0</v>
      </c>
      <c r="I532" s="240"/>
      <c r="J532" s="229"/>
    </row>
    <row r="533" spans="1:12">
      <c r="A533" s="167" t="s">
        <v>501</v>
      </c>
      <c r="B533" s="240">
        <v>14</v>
      </c>
      <c r="C533" s="287">
        <v>23</v>
      </c>
      <c r="D533" s="240">
        <v>19</v>
      </c>
      <c r="E533" s="227"/>
      <c r="F533" s="228"/>
      <c r="G533" s="229"/>
      <c r="H533" s="281">
        <f t="shared" si="42"/>
        <v>45</v>
      </c>
      <c r="I533" s="240"/>
      <c r="J533" s="229"/>
      <c r="L533">
        <v>45</v>
      </c>
    </row>
    <row r="534" spans="1:14">
      <c r="A534" s="167" t="s">
        <v>502</v>
      </c>
      <c r="B534" s="240">
        <v>64</v>
      </c>
      <c r="C534" s="287">
        <v>275</v>
      </c>
      <c r="D534" s="240">
        <v>0</v>
      </c>
      <c r="E534" s="227"/>
      <c r="F534" s="228"/>
      <c r="G534" s="229"/>
      <c r="H534" s="281">
        <f t="shared" si="42"/>
        <v>191</v>
      </c>
      <c r="I534" s="240"/>
      <c r="J534" s="229"/>
      <c r="L534">
        <v>9</v>
      </c>
      <c r="N534">
        <v>182</v>
      </c>
    </row>
    <row r="535" spans="1:14">
      <c r="A535" s="167" t="s">
        <v>503</v>
      </c>
      <c r="B535" s="240">
        <v>227</v>
      </c>
      <c r="C535" s="287">
        <v>2168</v>
      </c>
      <c r="D535" s="240">
        <v>333</v>
      </c>
      <c r="E535" s="227"/>
      <c r="F535" s="228"/>
      <c r="G535" s="229"/>
      <c r="H535" s="281">
        <f t="shared" si="42"/>
        <v>238</v>
      </c>
      <c r="I535" s="240"/>
      <c r="J535" s="229"/>
      <c r="L535">
        <v>207</v>
      </c>
      <c r="N535">
        <v>31</v>
      </c>
    </row>
    <row r="536" spans="1:10">
      <c r="A536" s="298" t="s">
        <v>504</v>
      </c>
      <c r="B536" s="276"/>
      <c r="C536" s="277"/>
      <c r="D536" s="276"/>
      <c r="E536" s="278"/>
      <c r="F536" s="276"/>
      <c r="G536" s="279"/>
      <c r="H536" s="277"/>
      <c r="I536" s="295"/>
      <c r="J536" s="279"/>
    </row>
    <row r="537" spans="1:10">
      <c r="A537" s="167" t="s">
        <v>505</v>
      </c>
      <c r="B537" s="240"/>
      <c r="C537" s="287">
        <v>0</v>
      </c>
      <c r="D537" s="240"/>
      <c r="E537" s="227"/>
      <c r="F537" s="228"/>
      <c r="G537" s="229"/>
      <c r="H537" s="281">
        <f>L537+M537+N537</f>
        <v>0</v>
      </c>
      <c r="I537" s="240"/>
      <c r="J537" s="229"/>
    </row>
    <row r="538" spans="1:10">
      <c r="A538" s="298" t="s">
        <v>506</v>
      </c>
      <c r="B538" s="276">
        <v>31806</v>
      </c>
      <c r="C538" s="277">
        <v>27639</v>
      </c>
      <c r="D538" s="276">
        <f>SUM(D539:D546)</f>
        <v>17501</v>
      </c>
      <c r="E538" s="278">
        <f>D538/C538*100</f>
        <v>63.3199464524766</v>
      </c>
      <c r="F538" s="276">
        <f>D538-B538</f>
        <v>-14305</v>
      </c>
      <c r="G538" s="279">
        <f>(D538/B538-1)*100</f>
        <v>-44.9757907313086</v>
      </c>
      <c r="H538" s="277">
        <f>SUM(H539:H546)</f>
        <v>31642</v>
      </c>
      <c r="I538" s="295">
        <f>H538-C538</f>
        <v>4003</v>
      </c>
      <c r="J538" s="279">
        <f>(H538/C538-1)*100</f>
        <v>14.4831578566518</v>
      </c>
    </row>
    <row r="539" spans="1:12">
      <c r="A539" s="167" t="s">
        <v>507</v>
      </c>
      <c r="B539" s="240">
        <v>1651</v>
      </c>
      <c r="C539" s="287">
        <v>1609</v>
      </c>
      <c r="D539" s="240">
        <v>1477</v>
      </c>
      <c r="E539" s="227"/>
      <c r="F539" s="228"/>
      <c r="G539" s="229"/>
      <c r="H539" s="281">
        <f t="shared" ref="H539:H545" si="43">L539+M539+N539</f>
        <v>1710</v>
      </c>
      <c r="I539" s="240"/>
      <c r="J539" s="229"/>
      <c r="L539">
        <v>1710</v>
      </c>
    </row>
    <row r="540" spans="1:12">
      <c r="A540" s="167" t="s">
        <v>508</v>
      </c>
      <c r="B540" s="240">
        <v>3434</v>
      </c>
      <c r="C540" s="287">
        <v>2992</v>
      </c>
      <c r="D540" s="240">
        <v>1136</v>
      </c>
      <c r="E540" s="227"/>
      <c r="F540" s="228"/>
      <c r="G540" s="229"/>
      <c r="H540" s="281">
        <f t="shared" si="43"/>
        <v>3132</v>
      </c>
      <c r="I540" s="240"/>
      <c r="J540" s="229"/>
      <c r="L540">
        <v>3132</v>
      </c>
    </row>
    <row r="541" spans="1:10">
      <c r="A541" s="167" t="s">
        <v>509</v>
      </c>
      <c r="B541" s="240"/>
      <c r="C541" s="287">
        <v>0</v>
      </c>
      <c r="D541" s="240">
        <v>0</v>
      </c>
      <c r="E541" s="227"/>
      <c r="F541" s="228"/>
      <c r="G541" s="229"/>
      <c r="H541" s="281">
        <f t="shared" si="43"/>
        <v>0</v>
      </c>
      <c r="I541" s="240"/>
      <c r="J541" s="229"/>
    </row>
    <row r="542" spans="1:12">
      <c r="A542" s="167" t="s">
        <v>510</v>
      </c>
      <c r="B542" s="240">
        <v>10941</v>
      </c>
      <c r="C542" s="287">
        <v>13574</v>
      </c>
      <c r="D542" s="240">
        <v>5358</v>
      </c>
      <c r="E542" s="227"/>
      <c r="F542" s="228"/>
      <c r="G542" s="229"/>
      <c r="H542" s="281">
        <f t="shared" si="43"/>
        <v>10852</v>
      </c>
      <c r="I542" s="240"/>
      <c r="J542" s="229"/>
      <c r="L542">
        <v>10852</v>
      </c>
    </row>
    <row r="543" spans="1:12">
      <c r="A543" s="167" t="s">
        <v>511</v>
      </c>
      <c r="B543" s="240">
        <v>6242</v>
      </c>
      <c r="C543" s="287">
        <v>5210</v>
      </c>
      <c r="D543" s="240">
        <v>2610</v>
      </c>
      <c r="E543" s="227"/>
      <c r="F543" s="228"/>
      <c r="G543" s="229"/>
      <c r="H543" s="281">
        <f t="shared" si="43"/>
        <v>6034</v>
      </c>
      <c r="I543" s="240"/>
      <c r="J543" s="229"/>
      <c r="L543">
        <v>6034</v>
      </c>
    </row>
    <row r="544" spans="1:14">
      <c r="A544" s="167" t="s">
        <v>512</v>
      </c>
      <c r="B544" s="240">
        <v>9454</v>
      </c>
      <c r="C544" s="287">
        <v>4225</v>
      </c>
      <c r="D544" s="240">
        <v>6888</v>
      </c>
      <c r="E544" s="227"/>
      <c r="F544" s="228"/>
      <c r="G544" s="229"/>
      <c r="H544" s="281">
        <f t="shared" si="43"/>
        <v>6852</v>
      </c>
      <c r="I544" s="240"/>
      <c r="J544" s="229"/>
      <c r="L544">
        <v>4046</v>
      </c>
      <c r="M544">
        <v>2473</v>
      </c>
      <c r="N544">
        <v>333</v>
      </c>
    </row>
    <row r="545" spans="1:10">
      <c r="A545" s="167" t="s">
        <v>513</v>
      </c>
      <c r="B545" s="240"/>
      <c r="C545" s="287"/>
      <c r="D545" s="240">
        <v>2</v>
      </c>
      <c r="E545" s="227"/>
      <c r="F545" s="228"/>
      <c r="G545" s="229"/>
      <c r="H545" s="281"/>
      <c r="I545" s="240"/>
      <c r="J545" s="229"/>
    </row>
    <row r="546" spans="1:13">
      <c r="A546" s="167" t="s">
        <v>514</v>
      </c>
      <c r="B546" s="240">
        <v>84</v>
      </c>
      <c r="C546" s="287">
        <v>29</v>
      </c>
      <c r="D546" s="240">
        <v>30</v>
      </c>
      <c r="E546" s="227"/>
      <c r="F546" s="228"/>
      <c r="G546" s="229"/>
      <c r="H546" s="281">
        <f>L546+M546+N546</f>
        <v>3062</v>
      </c>
      <c r="I546" s="240"/>
      <c r="J546" s="229"/>
      <c r="M546">
        <v>3062</v>
      </c>
    </row>
    <row r="547" spans="1:10">
      <c r="A547" s="298" t="s">
        <v>515</v>
      </c>
      <c r="B547" s="276"/>
      <c r="C547" s="277">
        <v>55</v>
      </c>
      <c r="D547" s="276">
        <f>SUM(D548:D550)</f>
        <v>55</v>
      </c>
      <c r="E547" s="278"/>
      <c r="F547" s="276"/>
      <c r="G547" s="279"/>
      <c r="H547" s="277">
        <f>SUM(H548:H550)</f>
        <v>0</v>
      </c>
      <c r="I547" s="295">
        <f>H547-C547</f>
        <v>-55</v>
      </c>
      <c r="J547" s="279"/>
    </row>
    <row r="548" spans="1:10">
      <c r="A548" s="167" t="s">
        <v>516</v>
      </c>
      <c r="B548" s="240"/>
      <c r="C548" s="281">
        <v>0</v>
      </c>
      <c r="D548" s="240"/>
      <c r="E548" s="227"/>
      <c r="F548" s="228"/>
      <c r="G548" s="229"/>
      <c r="H548" s="281">
        <f>L548+M548+N548</f>
        <v>0</v>
      </c>
      <c r="I548" s="240"/>
      <c r="J548" s="229"/>
    </row>
    <row r="549" spans="1:10">
      <c r="A549" s="167" t="s">
        <v>517</v>
      </c>
      <c r="B549" s="240"/>
      <c r="C549" s="281">
        <v>0</v>
      </c>
      <c r="D549" s="240"/>
      <c r="E549" s="227"/>
      <c r="F549" s="240"/>
      <c r="G549" s="229"/>
      <c r="H549" s="281">
        <f>L549+M549+N549</f>
        <v>0</v>
      </c>
      <c r="I549" s="240"/>
      <c r="J549" s="229"/>
    </row>
    <row r="550" spans="1:10">
      <c r="A550" s="167" t="s">
        <v>518</v>
      </c>
      <c r="B550" s="240"/>
      <c r="C550" s="281">
        <v>55</v>
      </c>
      <c r="D550" s="240">
        <v>55</v>
      </c>
      <c r="E550" s="227"/>
      <c r="F550" s="240"/>
      <c r="G550" s="229"/>
      <c r="H550" s="281">
        <f>L550+M550+N550</f>
        <v>0</v>
      </c>
      <c r="I550" s="240"/>
      <c r="J550" s="229"/>
    </row>
    <row r="551" spans="1:10">
      <c r="A551" s="298" t="s">
        <v>519</v>
      </c>
      <c r="B551" s="276">
        <v>2436</v>
      </c>
      <c r="C551" s="277">
        <v>3498</v>
      </c>
      <c r="D551" s="276">
        <f>SUM(D552:D560)</f>
        <v>2268</v>
      </c>
      <c r="E551" s="278">
        <f>D551/C551*100</f>
        <v>64.8370497427101</v>
      </c>
      <c r="F551" s="276">
        <f>D551-B551</f>
        <v>-168</v>
      </c>
      <c r="G551" s="279">
        <f>(D551/B551-1)*100</f>
        <v>-6.89655172413793</v>
      </c>
      <c r="H551" s="277">
        <f>SUM(H552:H560)</f>
        <v>61</v>
      </c>
      <c r="I551" s="295">
        <f>H551-C551</f>
        <v>-3437</v>
      </c>
      <c r="J551" s="279">
        <f>(H551/C551-1)*100</f>
        <v>-98.2561463693539</v>
      </c>
    </row>
    <row r="552" spans="1:10">
      <c r="A552" s="167" t="s">
        <v>520</v>
      </c>
      <c r="B552" s="240"/>
      <c r="C552" s="281">
        <v>0</v>
      </c>
      <c r="D552" s="240"/>
      <c r="E552" s="227"/>
      <c r="F552" s="228"/>
      <c r="G552" s="229"/>
      <c r="H552" s="281">
        <f t="shared" ref="H552:H560" si="44">L552+M552+N552</f>
        <v>0</v>
      </c>
      <c r="I552" s="240">
        <v>0</v>
      </c>
      <c r="J552" s="229">
        <v>0</v>
      </c>
    </row>
    <row r="553" spans="1:10">
      <c r="A553" s="167" t="s">
        <v>521</v>
      </c>
      <c r="B553" s="240">
        <v>235</v>
      </c>
      <c r="C553" s="281">
        <v>0</v>
      </c>
      <c r="D553" s="240">
        <v>123</v>
      </c>
      <c r="E553" s="227"/>
      <c r="F553" s="228"/>
      <c r="G553" s="229"/>
      <c r="H553" s="281">
        <f t="shared" si="44"/>
        <v>0</v>
      </c>
      <c r="I553" s="240">
        <v>0</v>
      </c>
      <c r="J553" s="229">
        <v>0</v>
      </c>
    </row>
    <row r="554" spans="1:10">
      <c r="A554" s="167" t="s">
        <v>522</v>
      </c>
      <c r="B554" s="240">
        <v>1700</v>
      </c>
      <c r="C554" s="281">
        <v>0</v>
      </c>
      <c r="D554" s="240">
        <v>543</v>
      </c>
      <c r="E554" s="227"/>
      <c r="F554" s="228"/>
      <c r="G554" s="229"/>
      <c r="H554" s="281">
        <f t="shared" si="44"/>
        <v>0</v>
      </c>
      <c r="I554" s="240">
        <v>0</v>
      </c>
      <c r="J554" s="229">
        <v>0</v>
      </c>
    </row>
    <row r="555" spans="1:10">
      <c r="A555" s="167" t="s">
        <v>523</v>
      </c>
      <c r="B555" s="240">
        <v>313</v>
      </c>
      <c r="C555" s="281">
        <v>0</v>
      </c>
      <c r="D555" s="240">
        <v>601</v>
      </c>
      <c r="E555" s="227"/>
      <c r="F555" s="228"/>
      <c r="G555" s="229"/>
      <c r="H555" s="281">
        <f t="shared" si="44"/>
        <v>0</v>
      </c>
      <c r="I555" s="240">
        <v>0</v>
      </c>
      <c r="J555" s="229">
        <v>0</v>
      </c>
    </row>
    <row r="556" spans="1:10">
      <c r="A556" s="167" t="s">
        <v>524</v>
      </c>
      <c r="B556" s="240"/>
      <c r="C556" s="281">
        <v>0</v>
      </c>
      <c r="D556" s="240">
        <v>0</v>
      </c>
      <c r="E556" s="227"/>
      <c r="F556" s="228"/>
      <c r="G556" s="229"/>
      <c r="H556" s="281">
        <f t="shared" si="44"/>
        <v>0</v>
      </c>
      <c r="I556" s="240">
        <v>0</v>
      </c>
      <c r="J556" s="229">
        <v>0</v>
      </c>
    </row>
    <row r="557" spans="1:10">
      <c r="A557" s="167" t="s">
        <v>525</v>
      </c>
      <c r="B557" s="240">
        <v>38</v>
      </c>
      <c r="C557" s="281">
        <v>0</v>
      </c>
      <c r="D557" s="240">
        <v>113</v>
      </c>
      <c r="E557" s="227"/>
      <c r="F557" s="228"/>
      <c r="G557" s="229"/>
      <c r="H557" s="281">
        <f t="shared" si="44"/>
        <v>0</v>
      </c>
      <c r="I557" s="240">
        <v>0</v>
      </c>
      <c r="J557" s="229">
        <v>0</v>
      </c>
    </row>
    <row r="558" spans="1:10">
      <c r="A558" s="167" t="s">
        <v>526</v>
      </c>
      <c r="B558" s="240"/>
      <c r="C558" s="281">
        <v>0</v>
      </c>
      <c r="D558" s="240">
        <v>0</v>
      </c>
      <c r="E558" s="227"/>
      <c r="F558" s="228"/>
      <c r="G558" s="229"/>
      <c r="H558" s="281">
        <f t="shared" si="44"/>
        <v>0</v>
      </c>
      <c r="I558" s="240">
        <v>0</v>
      </c>
      <c r="J558" s="229">
        <v>0</v>
      </c>
    </row>
    <row r="559" spans="1:10">
      <c r="A559" s="167" t="s">
        <v>527</v>
      </c>
      <c r="B559" s="240"/>
      <c r="C559" s="281">
        <v>0</v>
      </c>
      <c r="D559" s="240">
        <v>0</v>
      </c>
      <c r="E559" s="227"/>
      <c r="F559" s="228"/>
      <c r="G559" s="229"/>
      <c r="H559" s="281">
        <f t="shared" si="44"/>
        <v>0</v>
      </c>
      <c r="I559" s="240">
        <v>0</v>
      </c>
      <c r="J559" s="229">
        <v>0</v>
      </c>
    </row>
    <row r="560" spans="1:14">
      <c r="A560" s="167" t="s">
        <v>528</v>
      </c>
      <c r="B560" s="240">
        <v>150</v>
      </c>
      <c r="C560" s="281">
        <v>3498</v>
      </c>
      <c r="D560" s="240">
        <v>888</v>
      </c>
      <c r="E560" s="227"/>
      <c r="F560" s="228"/>
      <c r="G560" s="229"/>
      <c r="H560" s="281">
        <f t="shared" si="44"/>
        <v>61</v>
      </c>
      <c r="I560" s="240"/>
      <c r="J560" s="229"/>
      <c r="L560">
        <v>2</v>
      </c>
      <c r="N560">
        <v>59</v>
      </c>
    </row>
    <row r="561" spans="1:10">
      <c r="A561" s="298" t="s">
        <v>529</v>
      </c>
      <c r="B561" s="276">
        <v>3216</v>
      </c>
      <c r="C561" s="277">
        <v>618</v>
      </c>
      <c r="D561" s="276">
        <f>SUM(D562:D570)</f>
        <v>3729</v>
      </c>
      <c r="E561" s="278">
        <f>D561/C561*100</f>
        <v>603.398058252427</v>
      </c>
      <c r="F561" s="276">
        <f>D561-B561</f>
        <v>513</v>
      </c>
      <c r="G561" s="279">
        <f>(D561/B561-1)*100</f>
        <v>15.9514925373134</v>
      </c>
      <c r="H561" s="277">
        <f>SUM(H562:H570)</f>
        <v>3299</v>
      </c>
      <c r="I561" s="295">
        <f>H561-C561</f>
        <v>2681</v>
      </c>
      <c r="J561" s="279">
        <f>(H561/C561-1)*100</f>
        <v>433.818770226537</v>
      </c>
    </row>
    <row r="562" spans="1:10">
      <c r="A562" s="167" t="s">
        <v>530</v>
      </c>
      <c r="B562" s="240">
        <v>39</v>
      </c>
      <c r="C562" s="287">
        <v>0</v>
      </c>
      <c r="D562" s="240">
        <v>326</v>
      </c>
      <c r="E562" s="227"/>
      <c r="F562" s="228"/>
      <c r="G562" s="229"/>
      <c r="H562" s="281">
        <f t="shared" ref="H562:H570" si="45">L562+M562+N562</f>
        <v>0</v>
      </c>
      <c r="I562" s="240"/>
      <c r="J562" s="229"/>
    </row>
    <row r="563" spans="1:14">
      <c r="A563" s="167" t="s">
        <v>531</v>
      </c>
      <c r="B563" s="240">
        <v>271</v>
      </c>
      <c r="C563" s="287">
        <v>2</v>
      </c>
      <c r="D563" s="240">
        <v>274</v>
      </c>
      <c r="E563" s="227"/>
      <c r="F563" s="228"/>
      <c r="G563" s="229"/>
      <c r="H563" s="281">
        <f t="shared" si="45"/>
        <v>118</v>
      </c>
      <c r="I563" s="240"/>
      <c r="J563" s="229"/>
      <c r="L563">
        <v>2</v>
      </c>
      <c r="N563">
        <v>116</v>
      </c>
    </row>
    <row r="564" spans="1:10">
      <c r="A564" s="167" t="s">
        <v>532</v>
      </c>
      <c r="B564" s="240">
        <v>1917</v>
      </c>
      <c r="C564" s="287">
        <v>0</v>
      </c>
      <c r="D564" s="240">
        <v>263</v>
      </c>
      <c r="E564" s="227"/>
      <c r="F564" s="228"/>
      <c r="G564" s="229"/>
      <c r="H564" s="281">
        <f t="shared" si="45"/>
        <v>0</v>
      </c>
      <c r="I564" s="240"/>
      <c r="J564" s="229"/>
    </row>
    <row r="565" spans="1:10">
      <c r="A565" s="167" t="s">
        <v>533</v>
      </c>
      <c r="B565" s="240">
        <v>6</v>
      </c>
      <c r="C565" s="287">
        <v>0</v>
      </c>
      <c r="D565" s="240"/>
      <c r="E565" s="227"/>
      <c r="F565" s="228"/>
      <c r="G565" s="229"/>
      <c r="H565" s="281">
        <f t="shared" si="45"/>
        <v>0</v>
      </c>
      <c r="I565" s="240"/>
      <c r="J565" s="229"/>
    </row>
    <row r="566" spans="1:12">
      <c r="A566" s="167" t="s">
        <v>534</v>
      </c>
      <c r="B566" s="240">
        <v>379</v>
      </c>
      <c r="C566" s="287">
        <v>200</v>
      </c>
      <c r="D566" s="240">
        <v>518</v>
      </c>
      <c r="E566" s="227"/>
      <c r="F566" s="228"/>
      <c r="G566" s="229"/>
      <c r="H566" s="281">
        <f t="shared" si="45"/>
        <v>270</v>
      </c>
      <c r="I566" s="240"/>
      <c r="J566" s="229"/>
      <c r="L566">
        <v>270</v>
      </c>
    </row>
    <row r="567" spans="1:10">
      <c r="A567" s="167" t="s">
        <v>535</v>
      </c>
      <c r="B567" s="240">
        <v>199</v>
      </c>
      <c r="C567" s="287">
        <v>0</v>
      </c>
      <c r="D567" s="240">
        <v>248</v>
      </c>
      <c r="E567" s="227"/>
      <c r="F567" s="228"/>
      <c r="G567" s="229"/>
      <c r="H567" s="281">
        <f t="shared" si="45"/>
        <v>0</v>
      </c>
      <c r="I567" s="240"/>
      <c r="J567" s="229"/>
    </row>
    <row r="568" spans="1:12">
      <c r="A568" s="167" t="s">
        <v>536</v>
      </c>
      <c r="B568" s="240"/>
      <c r="C568" s="287"/>
      <c r="D568" s="240">
        <v>0</v>
      </c>
      <c r="E568" s="227"/>
      <c r="F568" s="228"/>
      <c r="G568" s="229"/>
      <c r="H568" s="281">
        <f t="shared" si="45"/>
        <v>6</v>
      </c>
      <c r="I568" s="240"/>
      <c r="J568" s="229"/>
      <c r="L568">
        <v>6</v>
      </c>
    </row>
    <row r="569" spans="1:12">
      <c r="A569" s="167" t="s">
        <v>537</v>
      </c>
      <c r="B569" s="240"/>
      <c r="C569" s="287"/>
      <c r="D569" s="240">
        <v>2</v>
      </c>
      <c r="E569" s="227"/>
      <c r="F569" s="228"/>
      <c r="G569" s="229"/>
      <c r="H569" s="281">
        <f t="shared" si="45"/>
        <v>3</v>
      </c>
      <c r="I569" s="240"/>
      <c r="J569" s="229"/>
      <c r="L569">
        <v>3</v>
      </c>
    </row>
    <row r="570" spans="1:14">
      <c r="A570" s="167" t="s">
        <v>538</v>
      </c>
      <c r="B570" s="240">
        <v>405</v>
      </c>
      <c r="C570" s="287">
        <v>416</v>
      </c>
      <c r="D570" s="240">
        <v>2098</v>
      </c>
      <c r="E570" s="227"/>
      <c r="F570" s="228"/>
      <c r="G570" s="229"/>
      <c r="H570" s="281">
        <f t="shared" si="45"/>
        <v>2902</v>
      </c>
      <c r="I570" s="240"/>
      <c r="J570" s="229"/>
      <c r="L570">
        <v>156</v>
      </c>
      <c r="M570">
        <v>2547</v>
      </c>
      <c r="N570">
        <v>199</v>
      </c>
    </row>
    <row r="571" spans="1:10">
      <c r="A571" s="298" t="s">
        <v>539</v>
      </c>
      <c r="B571" s="276">
        <v>22</v>
      </c>
      <c r="C571" s="277">
        <v>34</v>
      </c>
      <c r="D571" s="276">
        <f>SUM(D572:D577)</f>
        <v>195</v>
      </c>
      <c r="E571" s="278">
        <f>D571/C571*100</f>
        <v>573.529411764706</v>
      </c>
      <c r="F571" s="276">
        <f>D571-B571</f>
        <v>173</v>
      </c>
      <c r="G571" s="279">
        <f>(D571/B571-1)*100</f>
        <v>786.363636363636</v>
      </c>
      <c r="H571" s="277">
        <f>SUM(H572:H577)</f>
        <v>154</v>
      </c>
      <c r="I571" s="295">
        <f>H571-C571</f>
        <v>120</v>
      </c>
      <c r="J571" s="279">
        <f>(H571/C571-1)*100</f>
        <v>352.941176470588</v>
      </c>
    </row>
    <row r="572" spans="1:14">
      <c r="A572" s="167" t="s">
        <v>540</v>
      </c>
      <c r="B572" s="240">
        <v>9</v>
      </c>
      <c r="C572" s="287">
        <v>30</v>
      </c>
      <c r="D572" s="240">
        <v>148</v>
      </c>
      <c r="E572" s="227"/>
      <c r="F572" s="228"/>
      <c r="G572" s="229"/>
      <c r="H572" s="281">
        <f t="shared" ref="H572:H577" si="46">L572+M572+N572</f>
        <v>142</v>
      </c>
      <c r="I572" s="240"/>
      <c r="J572" s="229"/>
      <c r="L572">
        <v>30</v>
      </c>
      <c r="M572">
        <v>110</v>
      </c>
      <c r="N572">
        <v>2</v>
      </c>
    </row>
    <row r="573" spans="1:14">
      <c r="A573" s="167" t="s">
        <v>541</v>
      </c>
      <c r="B573" s="240"/>
      <c r="C573" s="287">
        <v>0</v>
      </c>
      <c r="D573" s="240">
        <v>11</v>
      </c>
      <c r="E573" s="227"/>
      <c r="F573" s="228"/>
      <c r="G573" s="229"/>
      <c r="H573" s="281">
        <f t="shared" si="46"/>
        <v>4</v>
      </c>
      <c r="I573" s="240"/>
      <c r="J573" s="229"/>
      <c r="M573">
        <v>1</v>
      </c>
      <c r="N573">
        <v>3</v>
      </c>
    </row>
    <row r="574" spans="1:10">
      <c r="A574" s="167" t="s">
        <v>542</v>
      </c>
      <c r="B574" s="240"/>
      <c r="C574" s="287">
        <v>0</v>
      </c>
      <c r="D574" s="240">
        <v>0</v>
      </c>
      <c r="E574" s="227"/>
      <c r="F574" s="228"/>
      <c r="G574" s="229"/>
      <c r="H574" s="281">
        <f t="shared" si="46"/>
        <v>0</v>
      </c>
      <c r="I574" s="240"/>
      <c r="J574" s="229"/>
    </row>
    <row r="575" spans="1:10">
      <c r="A575" s="167" t="s">
        <v>543</v>
      </c>
      <c r="B575" s="240"/>
      <c r="C575" s="287">
        <v>0</v>
      </c>
      <c r="D575" s="240">
        <v>0</v>
      </c>
      <c r="E575" s="227"/>
      <c r="F575" s="228"/>
      <c r="G575" s="229"/>
      <c r="H575" s="281">
        <f t="shared" si="46"/>
        <v>0</v>
      </c>
      <c r="I575" s="240"/>
      <c r="J575" s="229"/>
    </row>
    <row r="576" spans="1:14">
      <c r="A576" s="167" t="s">
        <v>212</v>
      </c>
      <c r="B576" s="240">
        <v>13</v>
      </c>
      <c r="C576" s="287">
        <v>4</v>
      </c>
      <c r="D576" s="240">
        <v>36</v>
      </c>
      <c r="E576" s="227"/>
      <c r="F576" s="228"/>
      <c r="G576" s="229"/>
      <c r="H576" s="281">
        <f t="shared" si="46"/>
        <v>5</v>
      </c>
      <c r="I576" s="240"/>
      <c r="J576" s="229"/>
      <c r="L576">
        <v>3</v>
      </c>
      <c r="N576">
        <v>2</v>
      </c>
    </row>
    <row r="577" spans="1:14">
      <c r="A577" s="167" t="s">
        <v>544</v>
      </c>
      <c r="B577" s="284"/>
      <c r="C577" s="287">
        <v>0</v>
      </c>
      <c r="D577" s="284"/>
      <c r="E577" s="227"/>
      <c r="F577" s="228"/>
      <c r="G577" s="229"/>
      <c r="H577" s="281">
        <f t="shared" si="46"/>
        <v>3</v>
      </c>
      <c r="I577" s="240"/>
      <c r="J577" s="229"/>
      <c r="N577">
        <v>3</v>
      </c>
    </row>
    <row r="578" spans="1:10">
      <c r="A578" s="298" t="s">
        <v>545</v>
      </c>
      <c r="B578" s="276">
        <v>1060</v>
      </c>
      <c r="C578" s="277">
        <v>835</v>
      </c>
      <c r="D578" s="276">
        <f>SUM(D579:D585)</f>
        <v>923</v>
      </c>
      <c r="E578" s="278">
        <f>D578/C578*100</f>
        <v>110.538922155689</v>
      </c>
      <c r="F578" s="276">
        <f>D578-B578</f>
        <v>-137</v>
      </c>
      <c r="G578" s="279">
        <f>(D578/B578-1)*100</f>
        <v>-12.9245283018868</v>
      </c>
      <c r="H578" s="277">
        <f>SUM(H579:H585)</f>
        <v>857</v>
      </c>
      <c r="I578" s="295">
        <f>H578-C578</f>
        <v>22</v>
      </c>
      <c r="J578" s="279">
        <f>(H578/C578-1)*100</f>
        <v>2.63473053892216</v>
      </c>
    </row>
    <row r="579" spans="1:12">
      <c r="A579" s="167" t="s">
        <v>546</v>
      </c>
      <c r="B579" s="240">
        <v>95</v>
      </c>
      <c r="C579" s="287">
        <v>59</v>
      </c>
      <c r="D579" s="240">
        <v>162</v>
      </c>
      <c r="E579" s="227"/>
      <c r="F579" s="228"/>
      <c r="G579" s="229"/>
      <c r="H579" s="281">
        <f t="shared" ref="H579:H585" si="47">L579+M579+N579</f>
        <v>32</v>
      </c>
      <c r="I579" s="240"/>
      <c r="J579" s="229"/>
      <c r="L579">
        <v>32</v>
      </c>
    </row>
    <row r="580" spans="1:12">
      <c r="A580" s="167" t="s">
        <v>547</v>
      </c>
      <c r="B580" s="240">
        <v>703</v>
      </c>
      <c r="C580" s="287">
        <v>720</v>
      </c>
      <c r="D580" s="240">
        <v>714</v>
      </c>
      <c r="E580" s="227"/>
      <c r="F580" s="228"/>
      <c r="G580" s="229"/>
      <c r="H580" s="281">
        <f t="shared" si="47"/>
        <v>732</v>
      </c>
      <c r="I580" s="240"/>
      <c r="J580" s="229"/>
      <c r="L580">
        <v>732</v>
      </c>
    </row>
    <row r="581" spans="1:10">
      <c r="A581" s="167" t="s">
        <v>548</v>
      </c>
      <c r="B581" s="240"/>
      <c r="C581" s="287">
        <v>0</v>
      </c>
      <c r="D581" s="240">
        <v>0</v>
      </c>
      <c r="E581" s="227"/>
      <c r="F581" s="228"/>
      <c r="G581" s="229"/>
      <c r="H581" s="281">
        <f t="shared" si="47"/>
        <v>0</v>
      </c>
      <c r="I581" s="240"/>
      <c r="J581" s="229"/>
    </row>
    <row r="582" spans="1:10">
      <c r="A582" s="167" t="s">
        <v>549</v>
      </c>
      <c r="B582" s="240">
        <v>174</v>
      </c>
      <c r="C582" s="287">
        <v>0</v>
      </c>
      <c r="D582" s="240">
        <v>0</v>
      </c>
      <c r="E582" s="227"/>
      <c r="F582" s="228"/>
      <c r="G582" s="229"/>
      <c r="H582" s="281">
        <f t="shared" si="47"/>
        <v>0</v>
      </c>
      <c r="I582" s="240"/>
      <c r="J582" s="229"/>
    </row>
    <row r="583" spans="1:12">
      <c r="A583" s="167" t="s">
        <v>550</v>
      </c>
      <c r="B583" s="240">
        <v>88</v>
      </c>
      <c r="C583" s="287">
        <v>51</v>
      </c>
      <c r="D583" s="240">
        <v>41</v>
      </c>
      <c r="E583" s="227"/>
      <c r="F583" s="228"/>
      <c r="G583" s="229"/>
      <c r="H583" s="281">
        <f t="shared" si="47"/>
        <v>93</v>
      </c>
      <c r="I583" s="240"/>
      <c r="J583" s="229"/>
      <c r="L583">
        <v>93</v>
      </c>
    </row>
    <row r="584" spans="1:10">
      <c r="A584" s="167" t="s">
        <v>551</v>
      </c>
      <c r="B584" s="240"/>
      <c r="C584" s="287">
        <v>0</v>
      </c>
      <c r="D584" s="240">
        <v>0</v>
      </c>
      <c r="E584" s="227"/>
      <c r="F584" s="228"/>
      <c r="G584" s="229"/>
      <c r="H584" s="281">
        <f t="shared" si="47"/>
        <v>0</v>
      </c>
      <c r="I584" s="240"/>
      <c r="J584" s="229"/>
    </row>
    <row r="585" spans="1:10">
      <c r="A585" s="167" t="s">
        <v>552</v>
      </c>
      <c r="B585" s="240"/>
      <c r="C585" s="287">
        <v>5</v>
      </c>
      <c r="D585" s="240">
        <v>6</v>
      </c>
      <c r="E585" s="227"/>
      <c r="F585" s="228"/>
      <c r="G585" s="229"/>
      <c r="H585" s="281">
        <f t="shared" si="47"/>
        <v>0</v>
      </c>
      <c r="I585" s="240"/>
      <c r="J585" s="229"/>
    </row>
    <row r="586" spans="1:10">
      <c r="A586" s="298" t="s">
        <v>553</v>
      </c>
      <c r="B586" s="276">
        <v>1186</v>
      </c>
      <c r="C586" s="277">
        <v>2044</v>
      </c>
      <c r="D586" s="276">
        <f>SUM(D587:D594)</f>
        <v>1550</v>
      </c>
      <c r="E586" s="278">
        <f>D586/C586*100</f>
        <v>75.8317025440313</v>
      </c>
      <c r="F586" s="276">
        <f>D586-B586</f>
        <v>364</v>
      </c>
      <c r="G586" s="279">
        <f>(D586/B586-1)*100</f>
        <v>30.6913996627319</v>
      </c>
      <c r="H586" s="277">
        <f>SUM(H587:H594)</f>
        <v>891</v>
      </c>
      <c r="I586" s="295">
        <f>H586-C586</f>
        <v>-1153</v>
      </c>
      <c r="J586" s="279">
        <f>(H586/C586-1)*100</f>
        <v>-56.4090019569472</v>
      </c>
    </row>
    <row r="587" spans="1:12">
      <c r="A587" s="167" t="s">
        <v>149</v>
      </c>
      <c r="B587" s="240">
        <v>72</v>
      </c>
      <c r="C587" s="287">
        <v>81</v>
      </c>
      <c r="D587" s="240">
        <v>68</v>
      </c>
      <c r="E587" s="227"/>
      <c r="F587" s="228"/>
      <c r="G587" s="229"/>
      <c r="H587" s="281">
        <f t="shared" ref="H587:H594" si="48">L587+M587+N587</f>
        <v>68</v>
      </c>
      <c r="I587" s="240"/>
      <c r="J587" s="229"/>
      <c r="L587">
        <v>68</v>
      </c>
    </row>
    <row r="588" spans="1:12">
      <c r="A588" s="167" t="s">
        <v>150</v>
      </c>
      <c r="B588" s="240"/>
      <c r="C588" s="287">
        <v>0</v>
      </c>
      <c r="D588" s="240">
        <v>0</v>
      </c>
      <c r="E588" s="227"/>
      <c r="F588" s="228"/>
      <c r="G588" s="229"/>
      <c r="H588" s="281">
        <f t="shared" si="48"/>
        <v>1</v>
      </c>
      <c r="I588" s="240"/>
      <c r="J588" s="229"/>
      <c r="L588">
        <v>1</v>
      </c>
    </row>
    <row r="589" spans="1:10">
      <c r="A589" s="167" t="s">
        <v>151</v>
      </c>
      <c r="B589" s="240"/>
      <c r="C589" s="287">
        <v>0</v>
      </c>
      <c r="D589" s="240">
        <v>0</v>
      </c>
      <c r="E589" s="227"/>
      <c r="F589" s="228"/>
      <c r="G589" s="229"/>
      <c r="H589" s="281">
        <f t="shared" si="48"/>
        <v>0</v>
      </c>
      <c r="I589" s="240"/>
      <c r="J589" s="229"/>
    </row>
    <row r="590" spans="1:14">
      <c r="A590" s="167" t="s">
        <v>554</v>
      </c>
      <c r="B590" s="240">
        <v>91</v>
      </c>
      <c r="C590" s="287">
        <v>137</v>
      </c>
      <c r="D590" s="240">
        <v>397</v>
      </c>
      <c r="E590" s="227"/>
      <c r="F590" s="228"/>
      <c r="G590" s="229"/>
      <c r="H590" s="281">
        <f t="shared" si="48"/>
        <v>241</v>
      </c>
      <c r="I590" s="240"/>
      <c r="J590" s="229"/>
      <c r="L590">
        <v>18</v>
      </c>
      <c r="M590">
        <v>174</v>
      </c>
      <c r="N590">
        <v>49</v>
      </c>
    </row>
    <row r="591" spans="1:14">
      <c r="A591" s="167" t="s">
        <v>555</v>
      </c>
      <c r="B591" s="240">
        <v>131</v>
      </c>
      <c r="C591" s="287">
        <v>82</v>
      </c>
      <c r="D591" s="240">
        <v>145</v>
      </c>
      <c r="E591" s="227"/>
      <c r="F591" s="228"/>
      <c r="G591" s="229"/>
      <c r="H591" s="281">
        <f t="shared" si="48"/>
        <v>139</v>
      </c>
      <c r="I591" s="240"/>
      <c r="J591" s="229"/>
      <c r="L591">
        <v>18</v>
      </c>
      <c r="M591">
        <v>65</v>
      </c>
      <c r="N591">
        <v>56</v>
      </c>
    </row>
    <row r="592" spans="1:10">
      <c r="A592" s="167" t="s">
        <v>556</v>
      </c>
      <c r="B592" s="240">
        <v>2</v>
      </c>
      <c r="C592" s="287">
        <v>0</v>
      </c>
      <c r="D592" s="240">
        <v>0</v>
      </c>
      <c r="E592" s="227"/>
      <c r="F592" s="228"/>
      <c r="G592" s="229"/>
      <c r="H592" s="281">
        <f t="shared" si="48"/>
        <v>0</v>
      </c>
      <c r="I592" s="240"/>
      <c r="J592" s="229"/>
    </row>
    <row r="593" s="208" customFormat="1" spans="1:12">
      <c r="A593" s="155" t="s">
        <v>557</v>
      </c>
      <c r="B593" s="240">
        <v>744</v>
      </c>
      <c r="C593" s="287">
        <v>230</v>
      </c>
      <c r="D593" s="240">
        <v>755</v>
      </c>
      <c r="E593" s="227"/>
      <c r="F593" s="228"/>
      <c r="G593" s="229"/>
      <c r="H593" s="281">
        <f t="shared" si="48"/>
        <v>230</v>
      </c>
      <c r="I593" s="240"/>
      <c r="J593" s="229"/>
      <c r="L593" s="208">
        <v>230</v>
      </c>
    </row>
    <row r="594" spans="1:14">
      <c r="A594" s="167" t="s">
        <v>558</v>
      </c>
      <c r="B594" s="240">
        <v>146</v>
      </c>
      <c r="C594" s="287">
        <v>1514</v>
      </c>
      <c r="D594" s="240">
        <v>185</v>
      </c>
      <c r="E594" s="227"/>
      <c r="F594" s="228"/>
      <c r="G594" s="229"/>
      <c r="H594" s="281">
        <f t="shared" si="48"/>
        <v>212</v>
      </c>
      <c r="I594" s="240"/>
      <c r="J594" s="229"/>
      <c r="L594">
        <v>142</v>
      </c>
      <c r="M594">
        <v>49</v>
      </c>
      <c r="N594">
        <v>21</v>
      </c>
    </row>
    <row r="595" spans="1:10">
      <c r="A595" s="298" t="s">
        <v>559</v>
      </c>
      <c r="B595" s="276">
        <v>5</v>
      </c>
      <c r="C595" s="277">
        <v>28</v>
      </c>
      <c r="D595" s="276">
        <f>SUM(D596:D599)</f>
        <v>157</v>
      </c>
      <c r="E595" s="278"/>
      <c r="F595" s="276"/>
      <c r="G595" s="279"/>
      <c r="H595" s="277">
        <f>SUM(H596:H599)</f>
        <v>44</v>
      </c>
      <c r="I595" s="295">
        <f>H595-C595</f>
        <v>16</v>
      </c>
      <c r="J595" s="279"/>
    </row>
    <row r="596" spans="1:12">
      <c r="A596" s="167" t="s">
        <v>149</v>
      </c>
      <c r="B596" s="240"/>
      <c r="C596" s="287">
        <v>23</v>
      </c>
      <c r="D596" s="240">
        <v>14</v>
      </c>
      <c r="E596" s="227"/>
      <c r="F596" s="228"/>
      <c r="G596" s="229"/>
      <c r="H596" s="281">
        <f>L596+M596+N596</f>
        <v>44</v>
      </c>
      <c r="I596" s="240"/>
      <c r="J596" s="229"/>
      <c r="L596">
        <v>44</v>
      </c>
    </row>
    <row r="597" spans="1:10">
      <c r="A597" s="167" t="s">
        <v>150</v>
      </c>
      <c r="B597" s="240"/>
      <c r="C597" s="287">
        <v>0</v>
      </c>
      <c r="D597" s="240"/>
      <c r="E597" s="227"/>
      <c r="F597" s="228"/>
      <c r="G597" s="229"/>
      <c r="H597" s="281">
        <f>L597+M597+N597</f>
        <v>0</v>
      </c>
      <c r="I597" s="240"/>
      <c r="J597" s="229"/>
    </row>
    <row r="598" spans="1:10">
      <c r="A598" s="167" t="s">
        <v>151</v>
      </c>
      <c r="B598" s="240"/>
      <c r="C598" s="287">
        <v>0</v>
      </c>
      <c r="D598" s="240"/>
      <c r="E598" s="227"/>
      <c r="F598" s="228"/>
      <c r="G598" s="229"/>
      <c r="H598" s="281">
        <f>L598+M598+N598</f>
        <v>0</v>
      </c>
      <c r="I598" s="240"/>
      <c r="J598" s="229"/>
    </row>
    <row r="599" spans="1:10">
      <c r="A599" s="167" t="s">
        <v>560</v>
      </c>
      <c r="B599" s="240">
        <v>5</v>
      </c>
      <c r="C599" s="287">
        <v>5</v>
      </c>
      <c r="D599" s="240">
        <v>143</v>
      </c>
      <c r="E599" s="227"/>
      <c r="F599" s="228"/>
      <c r="G599" s="229"/>
      <c r="H599" s="281">
        <f>L599+M599+N599</f>
        <v>0</v>
      </c>
      <c r="I599" s="240"/>
      <c r="J599" s="229"/>
    </row>
    <row r="600" spans="1:10">
      <c r="A600" s="298" t="s">
        <v>561</v>
      </c>
      <c r="B600" s="276">
        <v>3058</v>
      </c>
      <c r="C600" s="277">
        <v>1284</v>
      </c>
      <c r="D600" s="276">
        <f>SUM(D601:D602)</f>
        <v>4060</v>
      </c>
      <c r="E600" s="278">
        <f>D600/C600*100</f>
        <v>316.19937694704</v>
      </c>
      <c r="F600" s="276">
        <f>D600-B600</f>
        <v>1002</v>
      </c>
      <c r="G600" s="279">
        <f>(D600/B600-1)*100</f>
        <v>32.7665140614781</v>
      </c>
      <c r="H600" s="277">
        <f>SUM(H601:H602)</f>
        <v>844</v>
      </c>
      <c r="I600" s="295">
        <f>H600-C600</f>
        <v>-440</v>
      </c>
      <c r="J600" s="279">
        <f>(H600/C600-1)*100</f>
        <v>-34.2679127725857</v>
      </c>
    </row>
    <row r="601" s="208" customFormat="1" spans="1:12">
      <c r="A601" s="283" t="s">
        <v>562</v>
      </c>
      <c r="B601" s="284">
        <v>513</v>
      </c>
      <c r="C601" s="287">
        <v>252</v>
      </c>
      <c r="D601" s="240">
        <v>693</v>
      </c>
      <c r="E601" s="227"/>
      <c r="F601" s="228"/>
      <c r="G601" s="229"/>
      <c r="H601" s="281">
        <f>L601+M601+N601</f>
        <v>148</v>
      </c>
      <c r="I601" s="240">
        <v>0</v>
      </c>
      <c r="J601" s="229">
        <v>0</v>
      </c>
      <c r="L601" s="208">
        <v>148</v>
      </c>
    </row>
    <row r="602" s="208" customFormat="1" spans="1:12">
      <c r="A602" s="283" t="s">
        <v>563</v>
      </c>
      <c r="B602" s="284">
        <v>2545</v>
      </c>
      <c r="C602" s="287">
        <v>1032</v>
      </c>
      <c r="D602" s="240">
        <v>3367</v>
      </c>
      <c r="E602" s="227"/>
      <c r="F602" s="228"/>
      <c r="G602" s="229"/>
      <c r="H602" s="281">
        <f>L602+M602+N602</f>
        <v>696</v>
      </c>
      <c r="I602" s="240">
        <v>0</v>
      </c>
      <c r="J602" s="229">
        <v>0</v>
      </c>
      <c r="L602" s="208">
        <v>696</v>
      </c>
    </row>
    <row r="603" spans="1:10">
      <c r="A603" s="298" t="s">
        <v>564</v>
      </c>
      <c r="B603" s="276">
        <v>196</v>
      </c>
      <c r="C603" s="277"/>
      <c r="D603" s="276">
        <f>SUM(D604:D605)</f>
        <v>123</v>
      </c>
      <c r="E603" s="278"/>
      <c r="F603" s="276">
        <f>D603-B603</f>
        <v>-73</v>
      </c>
      <c r="G603" s="279">
        <f>(D603/B603-1)*100</f>
        <v>-37.2448979591837</v>
      </c>
      <c r="H603" s="277"/>
      <c r="I603" s="295">
        <f>H603-C603</f>
        <v>0</v>
      </c>
      <c r="J603" s="279"/>
    </row>
    <row r="604" s="208" customFormat="1" spans="1:10">
      <c r="A604" s="283" t="s">
        <v>565</v>
      </c>
      <c r="B604" s="240">
        <v>132</v>
      </c>
      <c r="C604" s="307">
        <v>0</v>
      </c>
      <c r="D604" s="240">
        <v>76</v>
      </c>
      <c r="E604" s="227"/>
      <c r="F604" s="240"/>
      <c r="G604" s="229"/>
      <c r="H604" s="281">
        <f>L604+M604+N604</f>
        <v>0</v>
      </c>
      <c r="I604" s="240"/>
      <c r="J604" s="229"/>
    </row>
    <row r="605" s="208" customFormat="1" spans="1:10">
      <c r="A605" s="283" t="s">
        <v>566</v>
      </c>
      <c r="B605" s="240">
        <v>64</v>
      </c>
      <c r="C605" s="307">
        <v>0</v>
      </c>
      <c r="D605" s="240">
        <v>47</v>
      </c>
      <c r="E605" s="227"/>
      <c r="F605" s="228"/>
      <c r="G605" s="229"/>
      <c r="H605" s="281">
        <f>L605+M605+N605</f>
        <v>0</v>
      </c>
      <c r="I605" s="240"/>
      <c r="J605" s="229"/>
    </row>
    <row r="606" spans="1:10">
      <c r="A606" s="298" t="s">
        <v>567</v>
      </c>
      <c r="B606" s="276">
        <v>1629</v>
      </c>
      <c r="C606" s="277">
        <v>4823</v>
      </c>
      <c r="D606" s="276">
        <f>SUM(D607:D608)</f>
        <v>2082</v>
      </c>
      <c r="E606" s="278"/>
      <c r="F606" s="276">
        <f>D606-B606</f>
        <v>453</v>
      </c>
      <c r="G606" s="279">
        <f>(D606/B606-1)*100</f>
        <v>27.8084714548803</v>
      </c>
      <c r="H606" s="277">
        <f>SUM(H607:H608)</f>
        <v>1386</v>
      </c>
      <c r="I606" s="295">
        <f>H606-C606</f>
        <v>-3437</v>
      </c>
      <c r="J606" s="279"/>
    </row>
    <row r="607" s="208" customFormat="1" spans="1:12">
      <c r="A607" s="283" t="s">
        <v>568</v>
      </c>
      <c r="B607" s="240">
        <v>279</v>
      </c>
      <c r="C607" s="307">
        <v>0</v>
      </c>
      <c r="D607" s="240">
        <v>480</v>
      </c>
      <c r="E607" s="227"/>
      <c r="F607" s="240"/>
      <c r="G607" s="229"/>
      <c r="H607" s="281">
        <f>L607+M607+N607</f>
        <v>283</v>
      </c>
      <c r="I607" s="240">
        <v>0</v>
      </c>
      <c r="J607" s="229"/>
      <c r="L607" s="208">
        <v>283</v>
      </c>
    </row>
    <row r="608" s="208" customFormat="1" spans="1:12">
      <c r="A608" s="283" t="s">
        <v>569</v>
      </c>
      <c r="B608" s="240">
        <v>1350</v>
      </c>
      <c r="C608" s="287">
        <v>4823</v>
      </c>
      <c r="D608" s="240">
        <v>1602</v>
      </c>
      <c r="E608" s="227"/>
      <c r="F608" s="240"/>
      <c r="G608" s="229"/>
      <c r="H608" s="281">
        <f>L608+M608+N608</f>
        <v>1103</v>
      </c>
      <c r="I608" s="240">
        <v>0</v>
      </c>
      <c r="J608" s="229"/>
      <c r="L608" s="208">
        <v>1103</v>
      </c>
    </row>
    <row r="609" spans="1:10">
      <c r="A609" s="298" t="s">
        <v>570</v>
      </c>
      <c r="B609" s="276"/>
      <c r="C609" s="277"/>
      <c r="D609" s="276"/>
      <c r="E609" s="278"/>
      <c r="F609" s="276"/>
      <c r="G609" s="279"/>
      <c r="H609" s="277"/>
      <c r="I609" s="295">
        <f>H609-C609</f>
        <v>0</v>
      </c>
      <c r="J609" s="279"/>
    </row>
    <row r="610" spans="1:10">
      <c r="A610" s="167" t="s">
        <v>571</v>
      </c>
      <c r="B610" s="240"/>
      <c r="C610" s="281">
        <v>0</v>
      </c>
      <c r="D610" s="240"/>
      <c r="E610" s="227"/>
      <c r="F610" s="240"/>
      <c r="G610" s="229"/>
      <c r="H610" s="281">
        <f>L610+M610+N610</f>
        <v>0</v>
      </c>
      <c r="I610" s="240">
        <v>0</v>
      </c>
      <c r="J610" s="229">
        <v>0</v>
      </c>
    </row>
    <row r="611" spans="1:10">
      <c r="A611" s="167" t="s">
        <v>572</v>
      </c>
      <c r="B611" s="240"/>
      <c r="C611" s="281">
        <v>0</v>
      </c>
      <c r="D611" s="240"/>
      <c r="E611" s="227"/>
      <c r="F611" s="240"/>
      <c r="G611" s="229"/>
      <c r="H611" s="281">
        <f>L611+M611+N611</f>
        <v>0</v>
      </c>
      <c r="I611" s="240">
        <v>0</v>
      </c>
      <c r="J611" s="229">
        <v>0</v>
      </c>
    </row>
    <row r="612" spans="1:10">
      <c r="A612" s="298" t="s">
        <v>573</v>
      </c>
      <c r="B612" s="276">
        <v>25</v>
      </c>
      <c r="C612" s="277">
        <v>60</v>
      </c>
      <c r="D612" s="276">
        <f>SUM(D613:D614)</f>
        <v>39</v>
      </c>
      <c r="E612" s="278"/>
      <c r="F612" s="276">
        <f>D612-B612</f>
        <v>14</v>
      </c>
      <c r="G612" s="279">
        <f>(D612/B612-1)*100</f>
        <v>56</v>
      </c>
      <c r="H612" s="277">
        <f>SUM(H613:H614)</f>
        <v>40</v>
      </c>
      <c r="I612" s="295">
        <f>H612-C612</f>
        <v>-20</v>
      </c>
      <c r="J612" s="279"/>
    </row>
    <row r="613" spans="1:10">
      <c r="A613" s="167" t="s">
        <v>574</v>
      </c>
      <c r="B613" s="240"/>
      <c r="C613" s="286">
        <v>0</v>
      </c>
      <c r="D613" s="240"/>
      <c r="E613" s="227"/>
      <c r="F613" s="228"/>
      <c r="G613" s="229"/>
      <c r="H613" s="281">
        <f>L613+M613+N613</f>
        <v>0</v>
      </c>
      <c r="I613" s="240"/>
      <c r="J613" s="229"/>
    </row>
    <row r="614" spans="1:12">
      <c r="A614" s="167" t="s">
        <v>575</v>
      </c>
      <c r="B614" s="240">
        <v>25</v>
      </c>
      <c r="C614" s="287">
        <v>60</v>
      </c>
      <c r="D614" s="240">
        <v>39</v>
      </c>
      <c r="E614" s="227"/>
      <c r="F614" s="228"/>
      <c r="G614" s="229"/>
      <c r="H614" s="281">
        <f>L614+M614+N614</f>
        <v>40</v>
      </c>
      <c r="I614" s="240"/>
      <c r="J614" s="229"/>
      <c r="L614">
        <v>40</v>
      </c>
    </row>
    <row r="615" spans="1:10">
      <c r="A615" s="298" t="s">
        <v>576</v>
      </c>
      <c r="B615" s="276">
        <v>10574</v>
      </c>
      <c r="C615" s="277">
        <v>8408</v>
      </c>
      <c r="D615" s="276">
        <f>SUM(D616:D618)</f>
        <v>8743</v>
      </c>
      <c r="E615" s="278">
        <f>D615/C615*100</f>
        <v>103.984300666032</v>
      </c>
      <c r="F615" s="276">
        <f>D615-B615</f>
        <v>-1831</v>
      </c>
      <c r="G615" s="279">
        <f>(D615/B615-1)*100</f>
        <v>-17.3160582560999</v>
      </c>
      <c r="H615" s="277">
        <f>SUM(H616:H618)</f>
        <v>8380</v>
      </c>
      <c r="I615" s="295">
        <f>H615-C615</f>
        <v>-28</v>
      </c>
      <c r="J615" s="279">
        <f>(H615/C615-1)*100</f>
        <v>-0.333016175071366</v>
      </c>
    </row>
    <row r="616" s="208" customFormat="1" spans="1:10">
      <c r="A616" s="155" t="s">
        <v>577</v>
      </c>
      <c r="B616" s="240">
        <v>2000</v>
      </c>
      <c r="C616" s="287">
        <v>27</v>
      </c>
      <c r="D616" s="240">
        <v>0</v>
      </c>
      <c r="E616" s="227"/>
      <c r="F616" s="228"/>
      <c r="G616" s="229"/>
      <c r="H616" s="281">
        <f>L616+M616+N616</f>
        <v>0</v>
      </c>
      <c r="I616" s="240"/>
      <c r="J616" s="229"/>
    </row>
    <row r="617" s="208" customFormat="1" spans="1:13">
      <c r="A617" s="155" t="s">
        <v>578</v>
      </c>
      <c r="B617" s="207">
        <v>8574</v>
      </c>
      <c r="C617" s="287">
        <v>8381</v>
      </c>
      <c r="D617" s="207">
        <v>8743</v>
      </c>
      <c r="E617" s="227"/>
      <c r="F617" s="228"/>
      <c r="G617" s="229"/>
      <c r="H617" s="281">
        <f>L617+M617+N617</f>
        <v>8380</v>
      </c>
      <c r="I617" s="240"/>
      <c r="J617" s="229"/>
      <c r="M617" s="208">
        <v>8380</v>
      </c>
    </row>
    <row r="618" s="208" customFormat="1" spans="1:10">
      <c r="A618" s="155" t="s">
        <v>579</v>
      </c>
      <c r="B618" s="240"/>
      <c r="C618" s="287">
        <v>0</v>
      </c>
      <c r="D618" s="240"/>
      <c r="E618" s="227"/>
      <c r="F618" s="228"/>
      <c r="G618" s="229"/>
      <c r="H618" s="281">
        <f>L618+M618+N618</f>
        <v>0</v>
      </c>
      <c r="I618" s="240"/>
      <c r="J618" s="229"/>
    </row>
    <row r="619" spans="1:10">
      <c r="A619" s="298" t="s">
        <v>580</v>
      </c>
      <c r="B619" s="276"/>
      <c r="C619" s="277"/>
      <c r="D619" s="276"/>
      <c r="E619" s="278"/>
      <c r="F619" s="276"/>
      <c r="G619" s="279"/>
      <c r="H619" s="277"/>
      <c r="I619" s="295">
        <f>H619-C619</f>
        <v>0</v>
      </c>
      <c r="J619" s="279"/>
    </row>
    <row r="620" s="208" customFormat="1" spans="1:10">
      <c r="A620" s="155" t="s">
        <v>581</v>
      </c>
      <c r="B620" s="240"/>
      <c r="C620" s="287">
        <v>0</v>
      </c>
      <c r="D620" s="240"/>
      <c r="E620" s="227"/>
      <c r="F620" s="228"/>
      <c r="G620" s="229"/>
      <c r="H620" s="281">
        <f>L620+M620+N620</f>
        <v>0</v>
      </c>
      <c r="I620" s="240"/>
      <c r="J620" s="229"/>
    </row>
    <row r="621" s="208" customFormat="1" spans="1:10">
      <c r="A621" s="155" t="s">
        <v>582</v>
      </c>
      <c r="B621" s="240"/>
      <c r="C621" s="287">
        <v>0</v>
      </c>
      <c r="D621" s="240"/>
      <c r="E621" s="227"/>
      <c r="F621" s="228"/>
      <c r="G621" s="229"/>
      <c r="H621" s="281">
        <f>L621+M621+N621</f>
        <v>0</v>
      </c>
      <c r="I621" s="240"/>
      <c r="J621" s="229"/>
    </row>
    <row r="622" s="208" customFormat="1" spans="1:10">
      <c r="A622" s="155" t="s">
        <v>583</v>
      </c>
      <c r="B622" s="240"/>
      <c r="C622" s="287">
        <v>0</v>
      </c>
      <c r="D622" s="240"/>
      <c r="E622" s="227"/>
      <c r="F622" s="228"/>
      <c r="G622" s="229"/>
      <c r="H622" s="281">
        <f>L622+M622+N622</f>
        <v>0</v>
      </c>
      <c r="I622" s="240"/>
      <c r="J622" s="229"/>
    </row>
    <row r="623" s="208" customFormat="1" spans="1:10">
      <c r="A623" s="155" t="s">
        <v>584</v>
      </c>
      <c r="B623" s="240"/>
      <c r="C623" s="287">
        <v>0</v>
      </c>
      <c r="D623" s="240"/>
      <c r="E623" s="227"/>
      <c r="F623" s="228"/>
      <c r="G623" s="229"/>
      <c r="H623" s="281">
        <f>L623+M623+N623</f>
        <v>0</v>
      </c>
      <c r="I623" s="240"/>
      <c r="J623" s="229"/>
    </row>
    <row r="624" spans="1:10">
      <c r="A624" s="298" t="s">
        <v>585</v>
      </c>
      <c r="B624" s="276">
        <v>462</v>
      </c>
      <c r="C624" s="277">
        <v>1247</v>
      </c>
      <c r="D624" s="276">
        <f>SUM(D625:D631)</f>
        <v>512</v>
      </c>
      <c r="E624" s="278"/>
      <c r="F624" s="276"/>
      <c r="G624" s="279"/>
      <c r="H624" s="277">
        <f>SUM(H625:H631)</f>
        <v>502</v>
      </c>
      <c r="I624" s="295">
        <f>H624-C624</f>
        <v>-745</v>
      </c>
      <c r="J624" s="279"/>
    </row>
    <row r="625" s="208" customFormat="1" spans="1:12">
      <c r="A625" s="155" t="s">
        <v>149</v>
      </c>
      <c r="B625" s="240">
        <v>66</v>
      </c>
      <c r="C625" s="287">
        <v>63</v>
      </c>
      <c r="D625" s="240">
        <v>60</v>
      </c>
      <c r="E625" s="227"/>
      <c r="F625" s="228"/>
      <c r="G625" s="229"/>
      <c r="H625" s="281">
        <f t="shared" ref="H625:H631" si="49">L625+M625+N625</f>
        <v>64</v>
      </c>
      <c r="I625" s="240"/>
      <c r="J625" s="229"/>
      <c r="L625" s="208">
        <v>64</v>
      </c>
    </row>
    <row r="626" s="208" customFormat="1" spans="1:12">
      <c r="A626" s="155" t="s">
        <v>150</v>
      </c>
      <c r="B626" s="240">
        <v>11</v>
      </c>
      <c r="C626" s="287">
        <v>17</v>
      </c>
      <c r="D626" s="240">
        <v>17</v>
      </c>
      <c r="E626" s="227"/>
      <c r="F626" s="228"/>
      <c r="G626" s="229"/>
      <c r="H626" s="281">
        <f t="shared" si="49"/>
        <v>17</v>
      </c>
      <c r="I626" s="240"/>
      <c r="J626" s="229"/>
      <c r="L626" s="208">
        <v>17</v>
      </c>
    </row>
    <row r="627" s="208" customFormat="1" spans="1:10">
      <c r="A627" s="155" t="s">
        <v>151</v>
      </c>
      <c r="B627" s="240"/>
      <c r="C627" s="287">
        <v>0</v>
      </c>
      <c r="D627" s="240">
        <v>0</v>
      </c>
      <c r="E627" s="227"/>
      <c r="F627" s="228"/>
      <c r="G627" s="229"/>
      <c r="H627" s="281">
        <f t="shared" si="49"/>
        <v>0</v>
      </c>
      <c r="I627" s="240"/>
      <c r="J627" s="229"/>
    </row>
    <row r="628" s="208" customFormat="1" spans="1:12">
      <c r="A628" s="155" t="s">
        <v>586</v>
      </c>
      <c r="B628" s="240">
        <v>59</v>
      </c>
      <c r="C628" s="287">
        <v>30</v>
      </c>
      <c r="D628" s="240">
        <v>58</v>
      </c>
      <c r="E628" s="227"/>
      <c r="F628" s="228"/>
      <c r="G628" s="229"/>
      <c r="H628" s="281">
        <f t="shared" si="49"/>
        <v>40</v>
      </c>
      <c r="I628" s="240"/>
      <c r="J628" s="229"/>
      <c r="L628" s="208">
        <v>40</v>
      </c>
    </row>
    <row r="629" s="208" customFormat="1" spans="1:10">
      <c r="A629" s="155" t="s">
        <v>587</v>
      </c>
      <c r="B629" s="240"/>
      <c r="C629" s="287">
        <v>0</v>
      </c>
      <c r="D629" s="240">
        <v>0</v>
      </c>
      <c r="E629" s="227"/>
      <c r="F629" s="228"/>
      <c r="G629" s="229"/>
      <c r="H629" s="281">
        <f t="shared" si="49"/>
        <v>0</v>
      </c>
      <c r="I629" s="240"/>
      <c r="J629" s="229"/>
    </row>
    <row r="630" s="208" customFormat="1" spans="1:12">
      <c r="A630" s="155" t="s">
        <v>158</v>
      </c>
      <c r="B630" s="240">
        <v>261</v>
      </c>
      <c r="C630" s="287">
        <v>265</v>
      </c>
      <c r="D630" s="240">
        <v>300</v>
      </c>
      <c r="E630" s="227"/>
      <c r="F630" s="228"/>
      <c r="G630" s="229"/>
      <c r="H630" s="281">
        <f t="shared" si="49"/>
        <v>346</v>
      </c>
      <c r="I630" s="240"/>
      <c r="J630" s="229"/>
      <c r="L630" s="208">
        <v>346</v>
      </c>
    </row>
    <row r="631" s="208" customFormat="1" spans="1:12">
      <c r="A631" s="155" t="s">
        <v>588</v>
      </c>
      <c r="B631" s="240">
        <v>65</v>
      </c>
      <c r="C631" s="287">
        <v>872</v>
      </c>
      <c r="D631" s="240">
        <v>77</v>
      </c>
      <c r="E631" s="227"/>
      <c r="F631" s="228"/>
      <c r="G631" s="229"/>
      <c r="H631" s="281">
        <f t="shared" si="49"/>
        <v>35</v>
      </c>
      <c r="I631" s="240"/>
      <c r="J631" s="229"/>
      <c r="L631" s="208">
        <v>35</v>
      </c>
    </row>
    <row r="632" spans="1:10">
      <c r="A632" s="298" t="s">
        <v>589</v>
      </c>
      <c r="B632" s="276">
        <v>195</v>
      </c>
      <c r="C632" s="277">
        <v>317</v>
      </c>
      <c r="D632" s="276">
        <f>SUM(D633:D634)</f>
        <v>684</v>
      </c>
      <c r="E632" s="278"/>
      <c r="F632" s="276">
        <f>D632-B632</f>
        <v>489</v>
      </c>
      <c r="G632" s="279">
        <f>(D632/B632-1)*100</f>
        <v>250.769230769231</v>
      </c>
      <c r="H632" s="277">
        <f>SUM(H633:H634)</f>
        <v>345</v>
      </c>
      <c r="I632" s="295">
        <f>H632-C632</f>
        <v>28</v>
      </c>
      <c r="J632" s="279"/>
    </row>
    <row r="633" spans="1:14">
      <c r="A633" s="167" t="s">
        <v>590</v>
      </c>
      <c r="B633" s="240">
        <v>79</v>
      </c>
      <c r="C633" s="281">
        <v>143</v>
      </c>
      <c r="D633" s="240">
        <v>78</v>
      </c>
      <c r="E633" s="227"/>
      <c r="F633" s="228"/>
      <c r="G633" s="229"/>
      <c r="H633" s="281">
        <f>L633+M633+N633</f>
        <v>114</v>
      </c>
      <c r="I633" s="240"/>
      <c r="J633" s="229"/>
      <c r="N633">
        <v>114</v>
      </c>
    </row>
    <row r="634" spans="1:14">
      <c r="A634" s="167" t="s">
        <v>591</v>
      </c>
      <c r="B634" s="240">
        <v>116</v>
      </c>
      <c r="C634" s="281">
        <v>174</v>
      </c>
      <c r="D634" s="240">
        <v>606</v>
      </c>
      <c r="E634" s="227"/>
      <c r="F634" s="228"/>
      <c r="G634" s="229"/>
      <c r="H634" s="281">
        <f>L634+M634+N634</f>
        <v>231</v>
      </c>
      <c r="I634" s="240"/>
      <c r="J634" s="229"/>
      <c r="L634">
        <v>168</v>
      </c>
      <c r="N634">
        <v>63</v>
      </c>
    </row>
    <row r="635" spans="1:10">
      <c r="A635" s="298" t="s">
        <v>592</v>
      </c>
      <c r="B635" s="276">
        <v>125</v>
      </c>
      <c r="C635" s="277">
        <v>607</v>
      </c>
      <c r="D635" s="276">
        <f>SUM(D636)</f>
        <v>429</v>
      </c>
      <c r="E635" s="278"/>
      <c r="F635" s="276">
        <f>D635-B635</f>
        <v>304</v>
      </c>
      <c r="G635" s="279">
        <f>(D635/B635-1)*100</f>
        <v>243.2</v>
      </c>
      <c r="H635" s="277">
        <f>SUM(H636)</f>
        <v>5480</v>
      </c>
      <c r="I635" s="295">
        <f>H635-C635</f>
        <v>4873</v>
      </c>
      <c r="J635" s="279"/>
    </row>
    <row r="636" spans="1:14">
      <c r="A636" s="167" t="s">
        <v>593</v>
      </c>
      <c r="B636" s="240">
        <v>125</v>
      </c>
      <c r="C636" s="281">
        <v>607</v>
      </c>
      <c r="D636" s="240">
        <v>429</v>
      </c>
      <c r="E636" s="227"/>
      <c r="F636" s="228"/>
      <c r="G636" s="229"/>
      <c r="H636" s="281">
        <f>L636+M636+N636</f>
        <v>5480</v>
      </c>
      <c r="I636" s="240"/>
      <c r="J636" s="229"/>
      <c r="L636">
        <v>535</v>
      </c>
      <c r="M636">
        <v>4944</v>
      </c>
      <c r="N636">
        <v>1</v>
      </c>
    </row>
    <row r="637" s="208" customFormat="1" spans="1:10">
      <c r="A637" s="270" t="s">
        <v>594</v>
      </c>
      <c r="B637" s="271">
        <v>25979</v>
      </c>
      <c r="C637" s="272">
        <v>27176</v>
      </c>
      <c r="D637" s="271">
        <f>D638+D643+D656+D660+D672+D675+D679+D684+D688+D692+D695+D702+D704</f>
        <v>21566</v>
      </c>
      <c r="E637" s="273">
        <f>D637/C637*100</f>
        <v>79.3567853988814</v>
      </c>
      <c r="F637" s="271">
        <f>D637-B637</f>
        <v>-4413</v>
      </c>
      <c r="G637" s="274">
        <f>(D637/B637-1)*100</f>
        <v>-16.9867970283691</v>
      </c>
      <c r="H637" s="272">
        <f>H638+H643+H656+H660+H672+H675+H679+H684+H688+H692+H695+H702+H704</f>
        <v>22887</v>
      </c>
      <c r="I637" s="294">
        <f>H637-C637</f>
        <v>-4289</v>
      </c>
      <c r="J637" s="274">
        <f>(H637/C637-1)*100</f>
        <v>-15.7823079187518</v>
      </c>
    </row>
    <row r="638" spans="1:10">
      <c r="A638" s="298" t="s">
        <v>595</v>
      </c>
      <c r="B638" s="276">
        <v>2489</v>
      </c>
      <c r="C638" s="277">
        <v>1117</v>
      </c>
      <c r="D638" s="276">
        <f>SUM(D639:D642)</f>
        <v>851</v>
      </c>
      <c r="E638" s="278">
        <f>D638/C638*100</f>
        <v>76.1862130707252</v>
      </c>
      <c r="F638" s="276">
        <f>D638-B638</f>
        <v>-1638</v>
      </c>
      <c r="G638" s="279">
        <f>(D638/B638-1)*100</f>
        <v>-65.8095620731217</v>
      </c>
      <c r="H638" s="277">
        <f>SUM(H639:H642)</f>
        <v>574</v>
      </c>
      <c r="I638" s="295">
        <f>H638-C638</f>
        <v>-543</v>
      </c>
      <c r="J638" s="279">
        <f>(H638/C638-1)*100</f>
        <v>-48.6123545210385</v>
      </c>
    </row>
    <row r="639" spans="1:12">
      <c r="A639" s="167" t="s">
        <v>149</v>
      </c>
      <c r="B639" s="240">
        <v>337</v>
      </c>
      <c r="C639" s="287">
        <v>357</v>
      </c>
      <c r="D639" s="240">
        <v>298</v>
      </c>
      <c r="E639" s="227"/>
      <c r="F639" s="228"/>
      <c r="G639" s="229"/>
      <c r="H639" s="281">
        <f>L639+M639+N639</f>
        <v>344</v>
      </c>
      <c r="I639" s="240"/>
      <c r="J639" s="229"/>
      <c r="L639">
        <v>344</v>
      </c>
    </row>
    <row r="640" spans="1:10">
      <c r="A640" s="167" t="s">
        <v>150</v>
      </c>
      <c r="B640" s="240">
        <v>479</v>
      </c>
      <c r="C640" s="287">
        <v>0</v>
      </c>
      <c r="D640" s="240">
        <v>15</v>
      </c>
      <c r="E640" s="227"/>
      <c r="F640" s="228"/>
      <c r="G640" s="229"/>
      <c r="H640" s="281">
        <f>L640+M640+N640</f>
        <v>0</v>
      </c>
      <c r="I640" s="240"/>
      <c r="J640" s="229"/>
    </row>
    <row r="641" spans="1:10">
      <c r="A641" s="167" t="s">
        <v>151</v>
      </c>
      <c r="B641" s="240"/>
      <c r="C641" s="287">
        <v>0</v>
      </c>
      <c r="D641" s="240">
        <v>0</v>
      </c>
      <c r="E641" s="227"/>
      <c r="F641" s="240"/>
      <c r="G641" s="229"/>
      <c r="H641" s="281">
        <f>L641+M641+N641</f>
        <v>0</v>
      </c>
      <c r="I641" s="240"/>
      <c r="J641" s="229"/>
    </row>
    <row r="642" spans="1:12">
      <c r="A642" s="167" t="s">
        <v>596</v>
      </c>
      <c r="B642" s="240">
        <v>1673</v>
      </c>
      <c r="C642" s="287">
        <v>760</v>
      </c>
      <c r="D642" s="240">
        <v>538</v>
      </c>
      <c r="E642" s="227"/>
      <c r="F642" s="228"/>
      <c r="G642" s="229"/>
      <c r="H642" s="281">
        <f>L642+M642+N642</f>
        <v>230</v>
      </c>
      <c r="I642" s="240"/>
      <c r="J642" s="229"/>
      <c r="L642">
        <v>230</v>
      </c>
    </row>
    <row r="643" spans="1:10">
      <c r="A643" s="298" t="s">
        <v>597</v>
      </c>
      <c r="B643" s="276">
        <v>2368</v>
      </c>
      <c r="C643" s="277">
        <v>2603</v>
      </c>
      <c r="D643" s="276">
        <f>SUM(D644:D655)</f>
        <v>1896</v>
      </c>
      <c r="E643" s="278">
        <f>D643/C643*100</f>
        <v>72.8390318862851</v>
      </c>
      <c r="F643" s="276">
        <f>D643-B643</f>
        <v>-472</v>
      </c>
      <c r="G643" s="279">
        <f>(D643/B643-1)*100</f>
        <v>-19.9324324324324</v>
      </c>
      <c r="H643" s="277">
        <f>SUM(H644:H655)</f>
        <v>2205</v>
      </c>
      <c r="I643" s="295">
        <f>H643-C643</f>
        <v>-398</v>
      </c>
      <c r="J643" s="279">
        <f>(H643/C643-1)*100</f>
        <v>-15.2900499423742</v>
      </c>
    </row>
    <row r="644" spans="1:12">
      <c r="A644" s="167" t="s">
        <v>598</v>
      </c>
      <c r="B644" s="240">
        <v>1444</v>
      </c>
      <c r="C644" s="287">
        <v>876</v>
      </c>
      <c r="D644" s="240">
        <v>967</v>
      </c>
      <c r="E644" s="227"/>
      <c r="F644" s="228"/>
      <c r="G644" s="229"/>
      <c r="H644" s="281">
        <f t="shared" ref="H644:H655" si="50">L644+M644+N644</f>
        <v>891</v>
      </c>
      <c r="I644" s="240"/>
      <c r="J644" s="229"/>
      <c r="L644">
        <v>891</v>
      </c>
    </row>
    <row r="645" spans="1:12">
      <c r="A645" s="167" t="s">
        <v>599</v>
      </c>
      <c r="B645" s="240">
        <v>895</v>
      </c>
      <c r="C645" s="287">
        <v>634</v>
      </c>
      <c r="D645" s="240">
        <v>466</v>
      </c>
      <c r="E645" s="227"/>
      <c r="F645" s="228"/>
      <c r="G645" s="229"/>
      <c r="H645" s="281">
        <f t="shared" si="50"/>
        <v>586</v>
      </c>
      <c r="I645" s="240"/>
      <c r="J645" s="229"/>
      <c r="L645">
        <v>586</v>
      </c>
    </row>
    <row r="646" spans="1:10">
      <c r="A646" s="167" t="s">
        <v>600</v>
      </c>
      <c r="B646" s="240"/>
      <c r="C646" s="286">
        <v>0</v>
      </c>
      <c r="D646" s="240"/>
      <c r="E646" s="227"/>
      <c r="F646" s="228"/>
      <c r="G646" s="229"/>
      <c r="H646" s="281">
        <f t="shared" si="50"/>
        <v>0</v>
      </c>
      <c r="I646" s="240"/>
      <c r="J646" s="229"/>
    </row>
    <row r="647" spans="1:10">
      <c r="A647" s="167" t="s">
        <v>601</v>
      </c>
      <c r="B647" s="240"/>
      <c r="C647" s="286">
        <v>0</v>
      </c>
      <c r="D647" s="240"/>
      <c r="E647" s="227"/>
      <c r="F647" s="228"/>
      <c r="G647" s="229"/>
      <c r="H647" s="281">
        <f t="shared" si="50"/>
        <v>0</v>
      </c>
      <c r="I647" s="240"/>
      <c r="J647" s="229"/>
    </row>
    <row r="648" spans="1:10">
      <c r="A648" s="167" t="s">
        <v>602</v>
      </c>
      <c r="B648" s="240"/>
      <c r="C648" s="286">
        <v>0</v>
      </c>
      <c r="D648" s="240"/>
      <c r="E648" s="227"/>
      <c r="F648" s="228"/>
      <c r="G648" s="229"/>
      <c r="H648" s="281">
        <f t="shared" si="50"/>
        <v>0</v>
      </c>
      <c r="I648" s="240"/>
      <c r="J648" s="229"/>
    </row>
    <row r="649" spans="1:12">
      <c r="A649" s="167" t="s">
        <v>603</v>
      </c>
      <c r="B649" s="240">
        <v>29</v>
      </c>
      <c r="C649" s="286">
        <v>641</v>
      </c>
      <c r="D649" s="240">
        <v>463</v>
      </c>
      <c r="E649" s="227"/>
      <c r="F649" s="228"/>
      <c r="G649" s="229"/>
      <c r="H649" s="281">
        <f t="shared" si="50"/>
        <v>728</v>
      </c>
      <c r="I649" s="240"/>
      <c r="J649" s="229"/>
      <c r="L649">
        <v>728</v>
      </c>
    </row>
    <row r="650" spans="1:10">
      <c r="A650" s="167" t="s">
        <v>604</v>
      </c>
      <c r="B650" s="240"/>
      <c r="C650" s="287">
        <v>0</v>
      </c>
      <c r="D650" s="240"/>
      <c r="E650" s="227"/>
      <c r="F650" s="228"/>
      <c r="G650" s="229"/>
      <c r="H650" s="281">
        <f t="shared" si="50"/>
        <v>0</v>
      </c>
      <c r="I650" s="240"/>
      <c r="J650" s="229"/>
    </row>
    <row r="651" spans="1:10">
      <c r="A651" s="167" t="s">
        <v>605</v>
      </c>
      <c r="B651" s="240"/>
      <c r="C651" s="287">
        <v>0</v>
      </c>
      <c r="D651" s="240"/>
      <c r="E651" s="227"/>
      <c r="F651" s="228"/>
      <c r="G651" s="229"/>
      <c r="H651" s="281">
        <f t="shared" si="50"/>
        <v>0</v>
      </c>
      <c r="I651" s="240"/>
      <c r="J651" s="229"/>
    </row>
    <row r="652" spans="1:10">
      <c r="A652" s="167" t="s">
        <v>606</v>
      </c>
      <c r="B652" s="240"/>
      <c r="C652" s="287">
        <v>0</v>
      </c>
      <c r="D652" s="240"/>
      <c r="E652" s="227"/>
      <c r="F652" s="228"/>
      <c r="G652" s="229"/>
      <c r="H652" s="281">
        <f t="shared" si="50"/>
        <v>0</v>
      </c>
      <c r="I652" s="240"/>
      <c r="J652" s="229"/>
    </row>
    <row r="653" spans="1:10">
      <c r="A653" s="167" t="s">
        <v>607</v>
      </c>
      <c r="B653" s="240"/>
      <c r="C653" s="287">
        <v>0</v>
      </c>
      <c r="D653" s="240"/>
      <c r="E653" s="227"/>
      <c r="F653" s="228"/>
      <c r="G653" s="229"/>
      <c r="H653" s="281">
        <f t="shared" si="50"/>
        <v>0</v>
      </c>
      <c r="I653" s="240"/>
      <c r="J653" s="229"/>
    </row>
    <row r="654" spans="1:10">
      <c r="A654" s="167" t="s">
        <v>608</v>
      </c>
      <c r="B654" s="284"/>
      <c r="C654" s="287">
        <v>0</v>
      </c>
      <c r="D654" s="284"/>
      <c r="E654" s="227"/>
      <c r="F654" s="228"/>
      <c r="G654" s="229"/>
      <c r="H654" s="281">
        <f t="shared" si="50"/>
        <v>0</v>
      </c>
      <c r="I654" s="240"/>
      <c r="J654" s="229"/>
    </row>
    <row r="655" spans="1:10">
      <c r="A655" s="167" t="s">
        <v>609</v>
      </c>
      <c r="B655" s="240"/>
      <c r="C655" s="287">
        <v>452</v>
      </c>
      <c r="D655" s="240"/>
      <c r="E655" s="227"/>
      <c r="F655" s="228"/>
      <c r="G655" s="229"/>
      <c r="H655" s="281">
        <f t="shared" si="50"/>
        <v>0</v>
      </c>
      <c r="I655" s="240"/>
      <c r="J655" s="229"/>
    </row>
    <row r="656" spans="1:10">
      <c r="A656" s="298" t="s">
        <v>610</v>
      </c>
      <c r="B656" s="276">
        <v>3937</v>
      </c>
      <c r="C656" s="277">
        <v>3805</v>
      </c>
      <c r="D656" s="276">
        <f>SUM(D657:D659)</f>
        <v>3605</v>
      </c>
      <c r="E656" s="278">
        <f>D656/C656*100</f>
        <v>94.7437582128778</v>
      </c>
      <c r="F656" s="276">
        <f>D656-B656</f>
        <v>-332</v>
      </c>
      <c r="G656" s="279">
        <f>(D656/B656-1)*100</f>
        <v>-8.43281686563373</v>
      </c>
      <c r="H656" s="277">
        <f>SUM(H657:H659)</f>
        <v>3662</v>
      </c>
      <c r="I656" s="295">
        <f>H656-C656</f>
        <v>-143</v>
      </c>
      <c r="J656" s="279">
        <f>(H656/C656-1)*100</f>
        <v>-3.75821287779238</v>
      </c>
    </row>
    <row r="657" spans="1:10">
      <c r="A657" s="167" t="s">
        <v>611</v>
      </c>
      <c r="B657" s="240"/>
      <c r="C657" s="286">
        <v>0</v>
      </c>
      <c r="D657" s="240"/>
      <c r="E657" s="227"/>
      <c r="F657" s="228"/>
      <c r="G657" s="229"/>
      <c r="H657" s="281">
        <f>L657+M657+N657</f>
        <v>0</v>
      </c>
      <c r="I657" s="240"/>
      <c r="J657" s="229"/>
    </row>
    <row r="658" spans="1:14">
      <c r="A658" s="167" t="s">
        <v>612</v>
      </c>
      <c r="B658" s="240">
        <v>3342</v>
      </c>
      <c r="C658" s="281">
        <v>2741</v>
      </c>
      <c r="D658" s="240">
        <v>2725</v>
      </c>
      <c r="E658" s="227"/>
      <c r="F658" s="228"/>
      <c r="G658" s="229"/>
      <c r="H658" s="281">
        <f>L658+M658+N658</f>
        <v>2659</v>
      </c>
      <c r="I658" s="240">
        <v>0</v>
      </c>
      <c r="J658" s="229">
        <v>0</v>
      </c>
      <c r="L658">
        <v>2601</v>
      </c>
      <c r="N658">
        <v>58</v>
      </c>
    </row>
    <row r="659" spans="1:14">
      <c r="A659" s="167" t="s">
        <v>613</v>
      </c>
      <c r="B659" s="240">
        <v>595</v>
      </c>
      <c r="C659" s="281">
        <v>1064</v>
      </c>
      <c r="D659" s="240">
        <v>880</v>
      </c>
      <c r="E659" s="227"/>
      <c r="F659" s="228"/>
      <c r="G659" s="229"/>
      <c r="H659" s="281">
        <f>L659+M659+N659</f>
        <v>1003</v>
      </c>
      <c r="I659" s="240">
        <v>0</v>
      </c>
      <c r="J659" s="229">
        <v>0</v>
      </c>
      <c r="L659">
        <v>427</v>
      </c>
      <c r="N659">
        <v>576</v>
      </c>
    </row>
    <row r="660" spans="1:10">
      <c r="A660" s="298" t="s">
        <v>614</v>
      </c>
      <c r="B660" s="276">
        <v>4185</v>
      </c>
      <c r="C660" s="277">
        <v>5251</v>
      </c>
      <c r="D660" s="276">
        <f>SUM(D661:D671)</f>
        <v>3944</v>
      </c>
      <c r="E660" s="278">
        <f>D660/C660*100</f>
        <v>75.1095029518187</v>
      </c>
      <c r="F660" s="276">
        <f>D660-B660</f>
        <v>-241</v>
      </c>
      <c r="G660" s="279">
        <f>(D660/B660-1)*100</f>
        <v>-5.75866188769415</v>
      </c>
      <c r="H660" s="277">
        <f>SUM(H661:H671)</f>
        <v>2824</v>
      </c>
      <c r="I660" s="295">
        <f>H660-C660</f>
        <v>-2427</v>
      </c>
      <c r="J660" s="279">
        <f>(H660/C660-1)*100</f>
        <v>-46.2197676633022</v>
      </c>
    </row>
    <row r="661" spans="1:13">
      <c r="A661" s="167" t="s">
        <v>615</v>
      </c>
      <c r="B661" s="240">
        <v>561</v>
      </c>
      <c r="C661" s="287">
        <v>618</v>
      </c>
      <c r="D661" s="240">
        <v>510</v>
      </c>
      <c r="E661" s="227"/>
      <c r="F661" s="228"/>
      <c r="G661" s="229"/>
      <c r="H661" s="281">
        <f t="shared" ref="H661:H671" si="51">L661+M661+N661</f>
        <v>596</v>
      </c>
      <c r="I661" s="240"/>
      <c r="J661" s="229"/>
      <c r="L661">
        <v>582</v>
      </c>
      <c r="M661">
        <v>14</v>
      </c>
    </row>
    <row r="662" spans="1:12">
      <c r="A662" s="167" t="s">
        <v>616</v>
      </c>
      <c r="B662" s="240">
        <v>192</v>
      </c>
      <c r="C662" s="287">
        <v>204</v>
      </c>
      <c r="D662" s="240">
        <v>164</v>
      </c>
      <c r="E662" s="227"/>
      <c r="F662" s="228"/>
      <c r="G662" s="229"/>
      <c r="H662" s="281">
        <f t="shared" si="51"/>
        <v>199</v>
      </c>
      <c r="I662" s="240"/>
      <c r="J662" s="229"/>
      <c r="L662">
        <v>199</v>
      </c>
    </row>
    <row r="663" spans="1:10">
      <c r="A663" s="167" t="s">
        <v>617</v>
      </c>
      <c r="B663" s="240">
        <v>685</v>
      </c>
      <c r="C663" s="287">
        <v>0</v>
      </c>
      <c r="D663" s="240">
        <v>11</v>
      </c>
      <c r="E663" s="227"/>
      <c r="F663" s="228"/>
      <c r="G663" s="229"/>
      <c r="H663" s="281">
        <f t="shared" si="51"/>
        <v>0</v>
      </c>
      <c r="I663" s="240"/>
      <c r="J663" s="229"/>
    </row>
    <row r="664" spans="1:10">
      <c r="A664" s="167" t="s">
        <v>618</v>
      </c>
      <c r="B664" s="240"/>
      <c r="C664" s="287">
        <v>0</v>
      </c>
      <c r="D664" s="240"/>
      <c r="E664" s="227"/>
      <c r="F664" s="228"/>
      <c r="G664" s="229"/>
      <c r="H664" s="281">
        <f t="shared" si="51"/>
        <v>0</v>
      </c>
      <c r="I664" s="240"/>
      <c r="J664" s="229"/>
    </row>
    <row r="665" spans="1:10">
      <c r="A665" s="167" t="s">
        <v>619</v>
      </c>
      <c r="B665" s="240"/>
      <c r="C665" s="287">
        <v>0</v>
      </c>
      <c r="D665" s="240"/>
      <c r="E665" s="227"/>
      <c r="F665" s="228"/>
      <c r="G665" s="229"/>
      <c r="H665" s="281">
        <f t="shared" si="51"/>
        <v>0</v>
      </c>
      <c r="I665" s="240"/>
      <c r="J665" s="229"/>
    </row>
    <row r="666" spans="1:10">
      <c r="A666" s="167" t="s">
        <v>620</v>
      </c>
      <c r="B666" s="240"/>
      <c r="C666" s="287">
        <v>0</v>
      </c>
      <c r="D666" s="240"/>
      <c r="E666" s="227"/>
      <c r="F666" s="228"/>
      <c r="G666" s="229"/>
      <c r="H666" s="281">
        <f t="shared" si="51"/>
        <v>0</v>
      </c>
      <c r="I666" s="240"/>
      <c r="J666" s="229"/>
    </row>
    <row r="667" spans="1:10">
      <c r="A667" s="167" t="s">
        <v>621</v>
      </c>
      <c r="B667" s="240"/>
      <c r="C667" s="287">
        <v>0</v>
      </c>
      <c r="D667" s="240"/>
      <c r="E667" s="227"/>
      <c r="F667" s="228"/>
      <c r="G667" s="229"/>
      <c r="H667" s="281">
        <f t="shared" si="51"/>
        <v>0</v>
      </c>
      <c r="I667" s="240"/>
      <c r="J667" s="229"/>
    </row>
    <row r="668" spans="1:14">
      <c r="A668" s="167" t="s">
        <v>622</v>
      </c>
      <c r="B668" s="240">
        <v>2409</v>
      </c>
      <c r="C668" s="287">
        <v>2878</v>
      </c>
      <c r="D668" s="240">
        <v>2591</v>
      </c>
      <c r="E668" s="227"/>
      <c r="F668" s="228"/>
      <c r="G668" s="229"/>
      <c r="H668" s="281">
        <f t="shared" si="51"/>
        <v>1034</v>
      </c>
      <c r="I668" s="240"/>
      <c r="J668" s="229"/>
      <c r="L668">
        <v>362</v>
      </c>
      <c r="N668">
        <v>672</v>
      </c>
    </row>
    <row r="669" spans="1:14">
      <c r="A669" s="167" t="s">
        <v>623</v>
      </c>
      <c r="B669" s="240">
        <v>216</v>
      </c>
      <c r="C669" s="287">
        <v>1084</v>
      </c>
      <c r="D669" s="240">
        <v>280</v>
      </c>
      <c r="E669" s="227"/>
      <c r="F669" s="228"/>
      <c r="G669" s="229"/>
      <c r="H669" s="281">
        <f t="shared" si="51"/>
        <v>597</v>
      </c>
      <c r="I669" s="240"/>
      <c r="J669" s="229"/>
      <c r="L669">
        <v>220</v>
      </c>
      <c r="N669">
        <v>377</v>
      </c>
    </row>
    <row r="670" spans="1:10">
      <c r="A670" s="167" t="s">
        <v>624</v>
      </c>
      <c r="B670" s="240"/>
      <c r="C670" s="287">
        <v>0</v>
      </c>
      <c r="D670" s="240">
        <v>0</v>
      </c>
      <c r="E670" s="227"/>
      <c r="F670" s="228"/>
      <c r="G670" s="229"/>
      <c r="H670" s="281">
        <f t="shared" si="51"/>
        <v>0</v>
      </c>
      <c r="I670" s="240"/>
      <c r="J670" s="229"/>
    </row>
    <row r="671" spans="1:14">
      <c r="A671" s="167" t="s">
        <v>625</v>
      </c>
      <c r="B671" s="240">
        <v>122</v>
      </c>
      <c r="C671" s="287">
        <v>467</v>
      </c>
      <c r="D671" s="240">
        <v>388</v>
      </c>
      <c r="E671" s="227"/>
      <c r="F671" s="228"/>
      <c r="G671" s="229"/>
      <c r="H671" s="281">
        <f t="shared" si="51"/>
        <v>398</v>
      </c>
      <c r="I671" s="240"/>
      <c r="J671" s="229"/>
      <c r="L671">
        <v>219</v>
      </c>
      <c r="N671">
        <v>179</v>
      </c>
    </row>
    <row r="672" spans="1:10">
      <c r="A672" s="298" t="s">
        <v>626</v>
      </c>
      <c r="B672" s="276">
        <v>20</v>
      </c>
      <c r="C672" s="277">
        <v>17</v>
      </c>
      <c r="D672" s="276">
        <f>SUM(D673:D674)</f>
        <v>169</v>
      </c>
      <c r="E672" s="278"/>
      <c r="F672" s="276">
        <f>D672-B672</f>
        <v>149</v>
      </c>
      <c r="G672" s="279">
        <f>(D672/B672-1)*100</f>
        <v>745</v>
      </c>
      <c r="H672" s="277">
        <f>SUM(H673:H674)</f>
        <v>21</v>
      </c>
      <c r="I672" s="295">
        <f>H672-C672</f>
        <v>4</v>
      </c>
      <c r="J672" s="279"/>
    </row>
    <row r="673" spans="1:14">
      <c r="A673" s="167" t="s">
        <v>627</v>
      </c>
      <c r="B673" s="240">
        <v>19</v>
      </c>
      <c r="C673" s="281">
        <v>16</v>
      </c>
      <c r="D673" s="240">
        <v>169</v>
      </c>
      <c r="E673" s="227"/>
      <c r="F673" s="228"/>
      <c r="G673" s="229"/>
      <c r="H673" s="281">
        <f>L673+M673+N673</f>
        <v>20</v>
      </c>
      <c r="I673" s="240"/>
      <c r="J673" s="229"/>
      <c r="N673">
        <v>20</v>
      </c>
    </row>
    <row r="674" spans="1:12">
      <c r="A674" s="167" t="s">
        <v>628</v>
      </c>
      <c r="B674" s="240">
        <v>1</v>
      </c>
      <c r="C674" s="281">
        <v>1</v>
      </c>
      <c r="D674" s="240"/>
      <c r="E674" s="227"/>
      <c r="F674" s="228"/>
      <c r="G674" s="229"/>
      <c r="H674" s="281">
        <f>L674+M674+N674</f>
        <v>1</v>
      </c>
      <c r="I674" s="240">
        <v>0</v>
      </c>
      <c r="J674" s="229">
        <v>0</v>
      </c>
      <c r="L674">
        <v>1</v>
      </c>
    </row>
    <row r="675" spans="1:10">
      <c r="A675" s="298" t="s">
        <v>629</v>
      </c>
      <c r="B675" s="276">
        <v>2147</v>
      </c>
      <c r="C675" s="277">
        <v>3748</v>
      </c>
      <c r="D675" s="276">
        <f>SUM(D676:D678)</f>
        <v>2045</v>
      </c>
      <c r="E675" s="278">
        <f>D675/C675*100</f>
        <v>54.5624332977588</v>
      </c>
      <c r="F675" s="276">
        <f>D675-B675</f>
        <v>-102</v>
      </c>
      <c r="G675" s="279">
        <f>(D675/B675-1)*100</f>
        <v>-4.7508150908244</v>
      </c>
      <c r="H675" s="277">
        <f>SUM(H676:H678)</f>
        <v>1826</v>
      </c>
      <c r="I675" s="295">
        <f>H675-C675</f>
        <v>-1922</v>
      </c>
      <c r="J675" s="279">
        <f>(H675/C675-1)*100</f>
        <v>-51.2806830309498</v>
      </c>
    </row>
    <row r="676" spans="1:10">
      <c r="A676" s="167" t="s">
        <v>630</v>
      </c>
      <c r="B676" s="240">
        <v>2</v>
      </c>
      <c r="C676" s="287">
        <v>0</v>
      </c>
      <c r="D676" s="240"/>
      <c r="E676" s="227"/>
      <c r="F676" s="228"/>
      <c r="G676" s="229"/>
      <c r="H676" s="281">
        <f>L676+M676+N676</f>
        <v>0</v>
      </c>
      <c r="I676" s="240"/>
      <c r="J676" s="229"/>
    </row>
    <row r="677" spans="1:14">
      <c r="A677" s="167" t="s">
        <v>631</v>
      </c>
      <c r="B677" s="240">
        <v>2023</v>
      </c>
      <c r="C677" s="287">
        <v>2053</v>
      </c>
      <c r="D677" s="240">
        <v>957</v>
      </c>
      <c r="E677" s="227"/>
      <c r="F677" s="228"/>
      <c r="G677" s="229"/>
      <c r="H677" s="281">
        <f>L677+M677+N677</f>
        <v>-15</v>
      </c>
      <c r="I677" s="240"/>
      <c r="J677" s="229"/>
      <c r="N677">
        <v>-15</v>
      </c>
    </row>
    <row r="678" spans="1:14">
      <c r="A678" s="167" t="s">
        <v>632</v>
      </c>
      <c r="B678" s="240">
        <v>122</v>
      </c>
      <c r="C678" s="287">
        <v>1695</v>
      </c>
      <c r="D678" s="240">
        <v>1088</v>
      </c>
      <c r="E678" s="227"/>
      <c r="F678" s="228"/>
      <c r="G678" s="229"/>
      <c r="H678" s="281">
        <f>L678+M678+N678</f>
        <v>1841</v>
      </c>
      <c r="I678" s="240"/>
      <c r="J678" s="229"/>
      <c r="L678">
        <v>1597</v>
      </c>
      <c r="M678">
        <v>240</v>
      </c>
      <c r="N678">
        <v>4</v>
      </c>
    </row>
    <row r="679" spans="1:10">
      <c r="A679" s="298" t="s">
        <v>633</v>
      </c>
      <c r="B679" s="276">
        <v>6308</v>
      </c>
      <c r="C679" s="277">
        <v>5814</v>
      </c>
      <c r="D679" s="276">
        <f>SUM(D680:D683)</f>
        <v>4271</v>
      </c>
      <c r="E679" s="278"/>
      <c r="F679" s="276"/>
      <c r="G679" s="279"/>
      <c r="H679" s="277">
        <f>SUM(H680:H683)</f>
        <v>6639</v>
      </c>
      <c r="I679" s="295">
        <f>H679-C679</f>
        <v>825</v>
      </c>
      <c r="J679" s="279">
        <f>(H679/C679-1)*100</f>
        <v>14.1898864809082</v>
      </c>
    </row>
    <row r="680" s="208" customFormat="1" spans="1:12">
      <c r="A680" s="155" t="s">
        <v>634</v>
      </c>
      <c r="B680" s="240">
        <v>1654</v>
      </c>
      <c r="C680" s="287">
        <v>1523</v>
      </c>
      <c r="D680" s="240">
        <v>1363</v>
      </c>
      <c r="E680" s="227"/>
      <c r="F680" s="228"/>
      <c r="G680" s="229"/>
      <c r="H680" s="281">
        <f>L680+M680+N680</f>
        <v>1669</v>
      </c>
      <c r="I680" s="240"/>
      <c r="J680" s="229"/>
      <c r="L680" s="208">
        <v>1669</v>
      </c>
    </row>
    <row r="681" s="208" customFormat="1" spans="1:12">
      <c r="A681" s="155" t="s">
        <v>635</v>
      </c>
      <c r="B681" s="240">
        <v>3580</v>
      </c>
      <c r="C681" s="287">
        <v>2950</v>
      </c>
      <c r="D681" s="240">
        <v>1626</v>
      </c>
      <c r="E681" s="227"/>
      <c r="F681" s="228"/>
      <c r="G681" s="229"/>
      <c r="H681" s="281">
        <f>L681+M681+N681</f>
        <v>3608</v>
      </c>
      <c r="I681" s="240"/>
      <c r="J681" s="229"/>
      <c r="L681" s="208">
        <v>3608</v>
      </c>
    </row>
    <row r="682" s="208" customFormat="1" spans="1:12">
      <c r="A682" s="155" t="s">
        <v>636</v>
      </c>
      <c r="B682" s="240">
        <v>789</v>
      </c>
      <c r="C682" s="287">
        <v>1021</v>
      </c>
      <c r="D682" s="240">
        <v>1046</v>
      </c>
      <c r="E682" s="227"/>
      <c r="F682" s="228"/>
      <c r="G682" s="229"/>
      <c r="H682" s="281">
        <f>L682+M682+N682</f>
        <v>1042</v>
      </c>
      <c r="I682" s="240"/>
      <c r="J682" s="229"/>
      <c r="L682" s="208">
        <v>1042</v>
      </c>
    </row>
    <row r="683" s="208" customFormat="1" spans="1:12">
      <c r="A683" s="155" t="s">
        <v>637</v>
      </c>
      <c r="B683" s="240">
        <v>285</v>
      </c>
      <c r="C683" s="287">
        <v>320</v>
      </c>
      <c r="D683" s="240">
        <v>236</v>
      </c>
      <c r="E683" s="227"/>
      <c r="F683" s="228"/>
      <c r="G683" s="229"/>
      <c r="H683" s="281">
        <f>L683+M683+N683</f>
        <v>320</v>
      </c>
      <c r="I683" s="240"/>
      <c r="J683" s="229"/>
      <c r="L683" s="208">
        <v>320</v>
      </c>
    </row>
    <row r="684" spans="1:10">
      <c r="A684" s="298" t="s">
        <v>638</v>
      </c>
      <c r="B684" s="276">
        <v>2224</v>
      </c>
      <c r="C684" s="277">
        <v>1973</v>
      </c>
      <c r="D684" s="276">
        <f>SUM(D685:D687)</f>
        <v>1919</v>
      </c>
      <c r="E684" s="278"/>
      <c r="F684" s="276"/>
      <c r="G684" s="279"/>
      <c r="H684" s="277">
        <f>SUM(H685:H687)</f>
        <v>2065</v>
      </c>
      <c r="I684" s="295">
        <f>H684-C684</f>
        <v>92</v>
      </c>
      <c r="J684" s="279">
        <f>(H684/C684-1)*100</f>
        <v>4.66294982260518</v>
      </c>
    </row>
    <row r="685" s="208" customFormat="1" spans="1:10">
      <c r="A685" s="155" t="s">
        <v>639</v>
      </c>
      <c r="B685" s="240">
        <v>34</v>
      </c>
      <c r="C685" s="287">
        <v>0</v>
      </c>
      <c r="D685" s="240"/>
      <c r="E685" s="227"/>
      <c r="F685" s="228"/>
      <c r="G685" s="229"/>
      <c r="H685" s="281">
        <f>L685+M685+N685</f>
        <v>0</v>
      </c>
      <c r="I685" s="240"/>
      <c r="J685" s="229"/>
    </row>
    <row r="686" s="208" customFormat="1" spans="1:12">
      <c r="A686" s="155" t="s">
        <v>640</v>
      </c>
      <c r="B686" s="240">
        <v>2190</v>
      </c>
      <c r="C686" s="287">
        <v>1973</v>
      </c>
      <c r="D686" s="240">
        <v>1919</v>
      </c>
      <c r="E686" s="227"/>
      <c r="F686" s="228"/>
      <c r="G686" s="229"/>
      <c r="H686" s="281">
        <f>L686+M686+N686</f>
        <v>2065</v>
      </c>
      <c r="I686" s="240"/>
      <c r="J686" s="229"/>
      <c r="L686" s="208">
        <v>2065</v>
      </c>
    </row>
    <row r="687" s="208" customFormat="1" spans="1:10">
      <c r="A687" s="155" t="s">
        <v>641</v>
      </c>
      <c r="B687" s="240"/>
      <c r="C687" s="287">
        <v>0</v>
      </c>
      <c r="D687" s="240"/>
      <c r="E687" s="227"/>
      <c r="F687" s="228"/>
      <c r="G687" s="229"/>
      <c r="H687" s="281">
        <f>L687+M687+N687</f>
        <v>0</v>
      </c>
      <c r="I687" s="240"/>
      <c r="J687" s="229"/>
    </row>
    <row r="688" spans="1:10">
      <c r="A688" s="298" t="s">
        <v>642</v>
      </c>
      <c r="B688" s="276">
        <v>1660</v>
      </c>
      <c r="C688" s="277">
        <v>2012</v>
      </c>
      <c r="D688" s="276">
        <f>SUM(D689:D691)</f>
        <v>2041</v>
      </c>
      <c r="E688" s="278"/>
      <c r="F688" s="276"/>
      <c r="G688" s="279"/>
      <c r="H688" s="277">
        <f>SUM(H689:H691)</f>
        <v>1487</v>
      </c>
      <c r="I688" s="295">
        <f>H688-C688</f>
        <v>-525</v>
      </c>
      <c r="J688" s="279"/>
    </row>
    <row r="689" s="208" customFormat="1" spans="1:13">
      <c r="A689" s="155" t="s">
        <v>643</v>
      </c>
      <c r="B689" s="284">
        <v>1660</v>
      </c>
      <c r="C689" s="287">
        <v>2012</v>
      </c>
      <c r="D689" s="285">
        <v>2041</v>
      </c>
      <c r="E689" s="227"/>
      <c r="F689" s="228"/>
      <c r="G689" s="229"/>
      <c r="H689" s="281">
        <f>L689+M689+N689</f>
        <v>1487</v>
      </c>
      <c r="I689" s="240"/>
      <c r="J689" s="229"/>
      <c r="L689" s="208">
        <v>500</v>
      </c>
      <c r="M689" s="208">
        <v>987</v>
      </c>
    </row>
    <row r="690" s="208" customFormat="1" spans="1:10">
      <c r="A690" s="155" t="s">
        <v>644</v>
      </c>
      <c r="B690" s="240"/>
      <c r="C690" s="287">
        <v>0</v>
      </c>
      <c r="D690" s="240"/>
      <c r="E690" s="227"/>
      <c r="F690" s="228"/>
      <c r="G690" s="229"/>
      <c r="H690" s="281">
        <f>L690+M690+N690</f>
        <v>0</v>
      </c>
      <c r="I690" s="240"/>
      <c r="J690" s="229"/>
    </row>
    <row r="691" s="208" customFormat="1" spans="1:10">
      <c r="A691" s="155" t="s">
        <v>645</v>
      </c>
      <c r="B691" s="240"/>
      <c r="C691" s="287">
        <v>0</v>
      </c>
      <c r="D691" s="240"/>
      <c r="E691" s="227"/>
      <c r="F691" s="228"/>
      <c r="G691" s="229"/>
      <c r="H691" s="281">
        <f>L691+M691+N691</f>
        <v>0</v>
      </c>
      <c r="I691" s="240"/>
      <c r="J691" s="229"/>
    </row>
    <row r="692" spans="1:10">
      <c r="A692" s="298" t="s">
        <v>646</v>
      </c>
      <c r="B692" s="276">
        <v>127</v>
      </c>
      <c r="C692" s="277">
        <v>6</v>
      </c>
      <c r="D692" s="276">
        <f>SUM(D693:D694)</f>
        <v>186</v>
      </c>
      <c r="E692" s="278"/>
      <c r="F692" s="276"/>
      <c r="G692" s="279"/>
      <c r="H692" s="277">
        <f>SUM(H693:H694)</f>
        <v>135</v>
      </c>
      <c r="I692" s="295">
        <f>H692-C692</f>
        <v>129</v>
      </c>
      <c r="J692" s="279"/>
    </row>
    <row r="693" s="208" customFormat="1" spans="1:14">
      <c r="A693" s="155" t="s">
        <v>647</v>
      </c>
      <c r="B693" s="240">
        <v>127</v>
      </c>
      <c r="C693" s="287">
        <v>6</v>
      </c>
      <c r="D693" s="240">
        <v>186</v>
      </c>
      <c r="E693" s="227"/>
      <c r="F693" s="228"/>
      <c r="G693" s="229"/>
      <c r="H693" s="281">
        <f>L693+M693+N693</f>
        <v>135</v>
      </c>
      <c r="I693" s="240"/>
      <c r="J693" s="229"/>
      <c r="M693" s="208">
        <v>116</v>
      </c>
      <c r="N693" s="208">
        <v>19</v>
      </c>
    </row>
    <row r="694" s="208" customFormat="1" spans="1:10">
      <c r="A694" s="155" t="s">
        <v>648</v>
      </c>
      <c r="B694" s="240"/>
      <c r="C694" s="287">
        <v>0</v>
      </c>
      <c r="D694" s="240"/>
      <c r="E694" s="227"/>
      <c r="F694" s="228"/>
      <c r="G694" s="229"/>
      <c r="H694" s="281">
        <f>L694+M694+N694</f>
        <v>0</v>
      </c>
      <c r="I694" s="240"/>
      <c r="J694" s="229"/>
    </row>
    <row r="695" spans="1:10">
      <c r="A695" s="298" t="s">
        <v>649</v>
      </c>
      <c r="B695" s="276">
        <v>396</v>
      </c>
      <c r="C695" s="277">
        <v>413</v>
      </c>
      <c r="D695" s="276">
        <f>SUM(D696:D701)</f>
        <v>363</v>
      </c>
      <c r="E695" s="278"/>
      <c r="F695" s="276"/>
      <c r="G695" s="279"/>
      <c r="H695" s="277">
        <f>SUM(H696:H701)</f>
        <v>439</v>
      </c>
      <c r="I695" s="295">
        <f>H695-C695</f>
        <v>26</v>
      </c>
      <c r="J695" s="279"/>
    </row>
    <row r="696" s="208" customFormat="1" spans="1:12">
      <c r="A696" s="155" t="s">
        <v>149</v>
      </c>
      <c r="B696" s="240">
        <v>63</v>
      </c>
      <c r="C696" s="287">
        <v>65</v>
      </c>
      <c r="D696" s="240">
        <v>59</v>
      </c>
      <c r="E696" s="227"/>
      <c r="F696" s="228"/>
      <c r="G696" s="229"/>
      <c r="H696" s="281">
        <f t="shared" ref="H696:H701" si="52">L696+M696+N696</f>
        <v>63</v>
      </c>
      <c r="I696" s="240"/>
      <c r="J696" s="229"/>
      <c r="L696" s="208">
        <v>63</v>
      </c>
    </row>
    <row r="697" spans="1:12">
      <c r="A697" s="167" t="s">
        <v>150</v>
      </c>
      <c r="B697" s="240">
        <v>24</v>
      </c>
      <c r="C697" s="287">
        <v>1</v>
      </c>
      <c r="D697" s="240">
        <v>6</v>
      </c>
      <c r="E697" s="227"/>
      <c r="F697" s="228"/>
      <c r="G697" s="229"/>
      <c r="H697" s="281">
        <f t="shared" si="52"/>
        <v>1</v>
      </c>
      <c r="I697" s="240"/>
      <c r="J697" s="229"/>
      <c r="L697">
        <v>1</v>
      </c>
    </row>
    <row r="698" s="208" customFormat="1" spans="1:12">
      <c r="A698" s="155" t="s">
        <v>650</v>
      </c>
      <c r="B698" s="240">
        <v>2</v>
      </c>
      <c r="C698" s="287">
        <v>2</v>
      </c>
      <c r="D698" s="240"/>
      <c r="E698" s="227"/>
      <c r="F698" s="228"/>
      <c r="G698" s="229"/>
      <c r="H698" s="281">
        <f t="shared" si="52"/>
        <v>1</v>
      </c>
      <c r="I698" s="240"/>
      <c r="J698" s="229"/>
      <c r="L698" s="208">
        <v>1</v>
      </c>
    </row>
    <row r="699" s="208" customFormat="1" spans="1:10">
      <c r="A699" s="155" t="s">
        <v>651</v>
      </c>
      <c r="B699" s="240"/>
      <c r="C699" s="287">
        <v>0</v>
      </c>
      <c r="D699" s="240"/>
      <c r="E699" s="227"/>
      <c r="F699" s="228"/>
      <c r="G699" s="229"/>
      <c r="H699" s="281">
        <f t="shared" si="52"/>
        <v>0</v>
      </c>
      <c r="I699" s="240"/>
      <c r="J699" s="229"/>
    </row>
    <row r="700" s="208" customFormat="1" spans="1:12">
      <c r="A700" s="155" t="s">
        <v>158</v>
      </c>
      <c r="B700" s="240">
        <v>297</v>
      </c>
      <c r="C700" s="287">
        <v>326</v>
      </c>
      <c r="D700" s="240">
        <v>298</v>
      </c>
      <c r="E700" s="227"/>
      <c r="F700" s="228"/>
      <c r="G700" s="229"/>
      <c r="H700" s="281">
        <f t="shared" si="52"/>
        <v>323</v>
      </c>
      <c r="I700" s="240"/>
      <c r="J700" s="229"/>
      <c r="L700" s="208">
        <v>323</v>
      </c>
    </row>
    <row r="701" s="208" customFormat="1" spans="1:14">
      <c r="A701" s="155" t="s">
        <v>652</v>
      </c>
      <c r="B701" s="240">
        <v>10</v>
      </c>
      <c r="C701" s="287">
        <v>19</v>
      </c>
      <c r="D701" s="240"/>
      <c r="E701" s="227"/>
      <c r="F701" s="228"/>
      <c r="G701" s="229"/>
      <c r="H701" s="281">
        <f t="shared" si="52"/>
        <v>51</v>
      </c>
      <c r="I701" s="240"/>
      <c r="J701" s="229"/>
      <c r="M701" s="208">
        <v>31</v>
      </c>
      <c r="N701" s="208">
        <v>20</v>
      </c>
    </row>
    <row r="702" spans="1:10">
      <c r="A702" s="298" t="s">
        <v>653</v>
      </c>
      <c r="B702" s="276"/>
      <c r="C702" s="277"/>
      <c r="D702" s="276"/>
      <c r="E702" s="278"/>
      <c r="F702" s="276">
        <f>D702-B702</f>
        <v>0</v>
      </c>
      <c r="G702" s="279" t="e">
        <f>(D702/B702-1)*100</f>
        <v>#DIV/0!</v>
      </c>
      <c r="H702" s="277"/>
      <c r="I702" s="295">
        <f>H702-C702</f>
        <v>0</v>
      </c>
      <c r="J702" s="279"/>
    </row>
    <row r="703" spans="1:10">
      <c r="A703" s="167" t="s">
        <v>654</v>
      </c>
      <c r="B703" s="240"/>
      <c r="C703" s="287">
        <v>0</v>
      </c>
      <c r="D703" s="240"/>
      <c r="E703" s="227"/>
      <c r="F703" s="228"/>
      <c r="G703" s="229"/>
      <c r="H703" s="281">
        <f>L703+M703+N703</f>
        <v>0</v>
      </c>
      <c r="I703" s="240"/>
      <c r="J703" s="229"/>
    </row>
    <row r="704" spans="1:10">
      <c r="A704" s="298" t="s">
        <v>655</v>
      </c>
      <c r="B704" s="276">
        <v>118</v>
      </c>
      <c r="C704" s="277">
        <v>417</v>
      </c>
      <c r="D704" s="276">
        <f>SUM(D705)</f>
        <v>276</v>
      </c>
      <c r="E704" s="278"/>
      <c r="F704" s="276">
        <f>D704-B704</f>
        <v>158</v>
      </c>
      <c r="G704" s="279">
        <f>(D704/B704-1)*100</f>
        <v>133.898305084746</v>
      </c>
      <c r="H704" s="277">
        <f>SUM(H705)</f>
        <v>1010</v>
      </c>
      <c r="I704" s="295">
        <f>H704-C704</f>
        <v>593</v>
      </c>
      <c r="J704" s="279"/>
    </row>
    <row r="705" spans="1:14">
      <c r="A705" s="167" t="s">
        <v>656</v>
      </c>
      <c r="B705" s="240">
        <v>118</v>
      </c>
      <c r="C705" s="287">
        <v>417</v>
      </c>
      <c r="D705" s="240">
        <v>276</v>
      </c>
      <c r="E705" s="227"/>
      <c r="F705" s="228"/>
      <c r="G705" s="229"/>
      <c r="H705" s="281">
        <f>L705+M705+N705</f>
        <v>1010</v>
      </c>
      <c r="I705" s="240"/>
      <c r="J705" s="229"/>
      <c r="N705">
        <v>1010</v>
      </c>
    </row>
    <row r="706" s="208" customFormat="1" spans="1:10">
      <c r="A706" s="270" t="s">
        <v>657</v>
      </c>
      <c r="B706" s="271">
        <v>457</v>
      </c>
      <c r="C706" s="272">
        <v>1721</v>
      </c>
      <c r="D706" s="271">
        <f>D707+D716+D720+D729+D734+D741+D747+D750+D753+D754+D755+D761+D762+D763+D779+D785</f>
        <v>8787</v>
      </c>
      <c r="E706" s="273">
        <f>D706/C706*100</f>
        <v>510.575246949448</v>
      </c>
      <c r="F706" s="271">
        <f>D706-B706</f>
        <v>8330</v>
      </c>
      <c r="G706" s="274">
        <f>(D706/B706-1)*100</f>
        <v>1822.75711159737</v>
      </c>
      <c r="H706" s="272">
        <f>H707+H716+H720+H729+H734+H741+H747+H750+H753+H754+H755+H761+H762+H763+H779+H785</f>
        <v>6117</v>
      </c>
      <c r="I706" s="294">
        <f>H706-C706</f>
        <v>4396</v>
      </c>
      <c r="J706" s="274">
        <f>(H706/C706-1)*100</f>
        <v>255.432887855898</v>
      </c>
    </row>
    <row r="707" spans="1:10">
      <c r="A707" s="298" t="s">
        <v>658</v>
      </c>
      <c r="B707" s="308">
        <v>131</v>
      </c>
      <c r="C707" s="304"/>
      <c r="D707" s="308">
        <f>SUM(D708:D715)</f>
        <v>66</v>
      </c>
      <c r="E707" s="278" t="e">
        <f>D707/C707*100</f>
        <v>#DIV/0!</v>
      </c>
      <c r="F707" s="276">
        <f>D707-B707</f>
        <v>-65</v>
      </c>
      <c r="G707" s="279">
        <f>(D707/B707-1)*100</f>
        <v>-49.618320610687</v>
      </c>
      <c r="H707" s="304">
        <f>SUM(H708:H715)</f>
        <v>23</v>
      </c>
      <c r="I707" s="295">
        <f>H707-C707</f>
        <v>23</v>
      </c>
      <c r="J707" s="279" t="e">
        <f>(H707/C707-1)*100</f>
        <v>#DIV/0!</v>
      </c>
    </row>
    <row r="708" s="208" customFormat="1" spans="1:10">
      <c r="A708" s="283" t="s">
        <v>149</v>
      </c>
      <c r="B708" s="240">
        <v>37</v>
      </c>
      <c r="C708" s="307">
        <v>0</v>
      </c>
      <c r="D708" s="240">
        <v>1</v>
      </c>
      <c r="E708" s="227"/>
      <c r="F708" s="228"/>
      <c r="G708" s="229"/>
      <c r="H708" s="281">
        <f t="shared" ref="H708:H715" si="53">L708+M708+N708</f>
        <v>0</v>
      </c>
      <c r="I708" s="240"/>
      <c r="J708" s="229"/>
    </row>
    <row r="709" s="208" customFormat="1" spans="1:10">
      <c r="A709" s="283" t="s">
        <v>150</v>
      </c>
      <c r="B709" s="240">
        <v>2</v>
      </c>
      <c r="C709" s="307">
        <v>0</v>
      </c>
      <c r="D709" s="240">
        <v>2</v>
      </c>
      <c r="E709" s="227"/>
      <c r="F709" s="228"/>
      <c r="G709" s="229"/>
      <c r="H709" s="281">
        <f t="shared" si="53"/>
        <v>0</v>
      </c>
      <c r="I709" s="240"/>
      <c r="J709" s="229"/>
    </row>
    <row r="710" s="208" customFormat="1" spans="1:10">
      <c r="A710" s="283" t="s">
        <v>151</v>
      </c>
      <c r="B710" s="240"/>
      <c r="C710" s="307">
        <v>0</v>
      </c>
      <c r="D710" s="240"/>
      <c r="E710" s="227"/>
      <c r="F710" s="228"/>
      <c r="G710" s="229"/>
      <c r="H710" s="281">
        <f t="shared" si="53"/>
        <v>0</v>
      </c>
      <c r="I710" s="240"/>
      <c r="J710" s="229"/>
    </row>
    <row r="711" s="208" customFormat="1" spans="1:10">
      <c r="A711" s="283" t="s">
        <v>659</v>
      </c>
      <c r="B711" s="240"/>
      <c r="C711" s="287">
        <v>0</v>
      </c>
      <c r="D711" s="240"/>
      <c r="E711" s="227"/>
      <c r="F711" s="228"/>
      <c r="G711" s="229"/>
      <c r="H711" s="281">
        <f t="shared" si="53"/>
        <v>0</v>
      </c>
      <c r="I711" s="240"/>
      <c r="J711" s="229"/>
    </row>
    <row r="712" s="208" customFormat="1" spans="1:10">
      <c r="A712" s="283" t="s">
        <v>660</v>
      </c>
      <c r="B712" s="240"/>
      <c r="C712" s="287">
        <v>0</v>
      </c>
      <c r="D712" s="240"/>
      <c r="E712" s="227"/>
      <c r="F712" s="228"/>
      <c r="G712" s="229"/>
      <c r="H712" s="281">
        <f t="shared" si="53"/>
        <v>0</v>
      </c>
      <c r="I712" s="240"/>
      <c r="J712" s="229"/>
    </row>
    <row r="713" spans="1:10">
      <c r="A713" s="167" t="s">
        <v>661</v>
      </c>
      <c r="B713" s="240"/>
      <c r="C713" s="287">
        <v>0</v>
      </c>
      <c r="D713" s="240"/>
      <c r="E713" s="227"/>
      <c r="F713" s="228"/>
      <c r="G713" s="229"/>
      <c r="H713" s="281">
        <f t="shared" si="53"/>
        <v>0</v>
      </c>
      <c r="I713" s="240"/>
      <c r="J713" s="229"/>
    </row>
    <row r="714" spans="1:10">
      <c r="A714" s="167" t="s">
        <v>662</v>
      </c>
      <c r="B714" s="240"/>
      <c r="C714" s="287">
        <v>0</v>
      </c>
      <c r="D714" s="240"/>
      <c r="E714" s="227"/>
      <c r="F714" s="228"/>
      <c r="G714" s="229"/>
      <c r="H714" s="281">
        <f t="shared" si="53"/>
        <v>0</v>
      </c>
      <c r="I714" s="240"/>
      <c r="J714" s="229"/>
    </row>
    <row r="715" spans="1:12">
      <c r="A715" s="167" t="s">
        <v>663</v>
      </c>
      <c r="B715" s="240">
        <v>92</v>
      </c>
      <c r="C715" s="287">
        <v>0</v>
      </c>
      <c r="D715" s="240">
        <v>63</v>
      </c>
      <c r="E715" s="227"/>
      <c r="F715" s="228"/>
      <c r="G715" s="229"/>
      <c r="H715" s="281">
        <f t="shared" si="53"/>
        <v>23</v>
      </c>
      <c r="I715" s="240"/>
      <c r="J715" s="229"/>
      <c r="L715">
        <v>23</v>
      </c>
    </row>
    <row r="716" spans="1:10">
      <c r="A716" s="298" t="s">
        <v>664</v>
      </c>
      <c r="B716" s="308">
        <v>67</v>
      </c>
      <c r="C716" s="304"/>
      <c r="D716" s="308">
        <f>SUM(D717:D719)</f>
        <v>0</v>
      </c>
      <c r="E716" s="278"/>
      <c r="F716" s="276"/>
      <c r="G716" s="279"/>
      <c r="H716" s="304"/>
      <c r="I716" s="295">
        <f>H716-C716</f>
        <v>0</v>
      </c>
      <c r="J716" s="279"/>
    </row>
    <row r="717" spans="1:10">
      <c r="A717" s="167" t="s">
        <v>665</v>
      </c>
      <c r="B717" s="240"/>
      <c r="C717" s="287">
        <v>0</v>
      </c>
      <c r="D717" s="240"/>
      <c r="E717" s="227"/>
      <c r="F717" s="228"/>
      <c r="G717" s="229"/>
      <c r="H717" s="281">
        <f>L717+M717+N717</f>
        <v>0</v>
      </c>
      <c r="I717" s="240"/>
      <c r="J717" s="229"/>
    </row>
    <row r="718" spans="1:10">
      <c r="A718" s="167" t="s">
        <v>666</v>
      </c>
      <c r="B718" s="240"/>
      <c r="C718" s="287">
        <v>0</v>
      </c>
      <c r="D718" s="240"/>
      <c r="E718" s="227"/>
      <c r="F718" s="240"/>
      <c r="G718" s="229"/>
      <c r="H718" s="281">
        <f>L718+M718+N718</f>
        <v>0</v>
      </c>
      <c r="I718" s="240"/>
      <c r="J718" s="229"/>
    </row>
    <row r="719" spans="1:10">
      <c r="A719" s="167" t="s">
        <v>667</v>
      </c>
      <c r="B719" s="240">
        <v>67</v>
      </c>
      <c r="C719" s="287">
        <v>0</v>
      </c>
      <c r="D719" s="240"/>
      <c r="E719" s="227"/>
      <c r="F719" s="228"/>
      <c r="G719" s="229"/>
      <c r="H719" s="281">
        <f>L719+M719+N719</f>
        <v>0</v>
      </c>
      <c r="I719" s="240"/>
      <c r="J719" s="229"/>
    </row>
    <row r="720" spans="1:10">
      <c r="A720" s="298" t="s">
        <v>668</v>
      </c>
      <c r="B720" s="308">
        <v>92</v>
      </c>
      <c r="C720" s="304">
        <v>118</v>
      </c>
      <c r="D720" s="308">
        <f>SUM(D721:D728)</f>
        <v>5484</v>
      </c>
      <c r="E720" s="278"/>
      <c r="F720" s="276">
        <f>D720-B720</f>
        <v>5392</v>
      </c>
      <c r="G720" s="279">
        <f>(D720/B720-1)*100</f>
        <v>5860.86956521739</v>
      </c>
      <c r="H720" s="304">
        <f>SUM(H721:H728)</f>
        <v>3400</v>
      </c>
      <c r="I720" s="295">
        <f>H720-C720</f>
        <v>3282</v>
      </c>
      <c r="J720" s="279"/>
    </row>
    <row r="721" spans="1:14">
      <c r="A721" s="167" t="s">
        <v>669</v>
      </c>
      <c r="B721" s="240"/>
      <c r="C721" s="287">
        <v>0</v>
      </c>
      <c r="D721" s="240">
        <v>22</v>
      </c>
      <c r="E721" s="227"/>
      <c r="F721" s="228"/>
      <c r="G721" s="229"/>
      <c r="H721" s="281">
        <f t="shared" ref="H721:H728" si="54">L721+M721+N721</f>
        <v>256</v>
      </c>
      <c r="I721" s="240"/>
      <c r="J721" s="229"/>
      <c r="N721">
        <v>256</v>
      </c>
    </row>
    <row r="722" spans="1:14">
      <c r="A722" s="167" t="s">
        <v>670</v>
      </c>
      <c r="B722" s="240"/>
      <c r="C722" s="286">
        <v>0</v>
      </c>
      <c r="D722" s="240">
        <v>5362</v>
      </c>
      <c r="E722" s="227"/>
      <c r="F722" s="228"/>
      <c r="G722" s="229"/>
      <c r="H722" s="281">
        <f t="shared" si="54"/>
        <v>3144</v>
      </c>
      <c r="I722" s="240"/>
      <c r="J722" s="229"/>
      <c r="M722">
        <v>-8</v>
      </c>
      <c r="N722">
        <v>3152</v>
      </c>
    </row>
    <row r="723" spans="1:10">
      <c r="A723" s="167" t="s">
        <v>671</v>
      </c>
      <c r="B723" s="240"/>
      <c r="C723" s="287">
        <v>0</v>
      </c>
      <c r="D723" s="240">
        <v>0</v>
      </c>
      <c r="E723" s="227"/>
      <c r="F723" s="228"/>
      <c r="G723" s="229"/>
      <c r="H723" s="281">
        <f t="shared" si="54"/>
        <v>0</v>
      </c>
      <c r="I723" s="240"/>
      <c r="J723" s="229"/>
    </row>
    <row r="724" spans="1:10">
      <c r="A724" s="167" t="s">
        <v>672</v>
      </c>
      <c r="B724" s="240">
        <v>82</v>
      </c>
      <c r="C724" s="287">
        <v>118</v>
      </c>
      <c r="D724" s="240">
        <v>100</v>
      </c>
      <c r="E724" s="227"/>
      <c r="F724" s="228"/>
      <c r="G724" s="229"/>
      <c r="H724" s="281">
        <f t="shared" si="54"/>
        <v>0</v>
      </c>
      <c r="I724" s="240"/>
      <c r="J724" s="229"/>
    </row>
    <row r="725" spans="1:10">
      <c r="A725" s="167" t="s">
        <v>673</v>
      </c>
      <c r="B725" s="240"/>
      <c r="C725" s="287">
        <v>0</v>
      </c>
      <c r="D725" s="240"/>
      <c r="E725" s="227"/>
      <c r="F725" s="228"/>
      <c r="G725" s="229"/>
      <c r="H725" s="281">
        <f t="shared" si="54"/>
        <v>0</v>
      </c>
      <c r="I725" s="240"/>
      <c r="J725" s="229"/>
    </row>
    <row r="726" spans="1:10">
      <c r="A726" s="167" t="s">
        <v>674</v>
      </c>
      <c r="B726" s="240"/>
      <c r="C726" s="287">
        <v>0</v>
      </c>
      <c r="D726" s="240"/>
      <c r="E726" s="227"/>
      <c r="F726" s="228"/>
      <c r="G726" s="229"/>
      <c r="H726" s="281">
        <f t="shared" si="54"/>
        <v>0</v>
      </c>
      <c r="I726" s="240"/>
      <c r="J726" s="229"/>
    </row>
    <row r="727" spans="1:10">
      <c r="A727" s="167" t="s">
        <v>675</v>
      </c>
      <c r="B727" s="240"/>
      <c r="C727" s="287">
        <v>0</v>
      </c>
      <c r="D727" s="240"/>
      <c r="E727" s="227"/>
      <c r="F727" s="228"/>
      <c r="G727" s="229"/>
      <c r="H727" s="281">
        <f t="shared" si="54"/>
        <v>0</v>
      </c>
      <c r="I727" s="240"/>
      <c r="J727" s="229"/>
    </row>
    <row r="728" spans="1:10">
      <c r="A728" s="167" t="s">
        <v>676</v>
      </c>
      <c r="B728" s="240">
        <v>10</v>
      </c>
      <c r="C728" s="287">
        <v>0</v>
      </c>
      <c r="D728" s="240"/>
      <c r="E728" s="227"/>
      <c r="F728" s="228"/>
      <c r="G728" s="229"/>
      <c r="H728" s="281">
        <f t="shared" si="54"/>
        <v>0</v>
      </c>
      <c r="I728" s="240">
        <f>H728-C728</f>
        <v>0</v>
      </c>
      <c r="J728" s="229"/>
    </row>
    <row r="729" spans="1:10">
      <c r="A729" s="298" t="s">
        <v>677</v>
      </c>
      <c r="B729" s="308">
        <v>67</v>
      </c>
      <c r="C729" s="304">
        <v>1501</v>
      </c>
      <c r="D729" s="308">
        <f>SUM(D730:D733)</f>
        <v>1185</v>
      </c>
      <c r="E729" s="278"/>
      <c r="F729" s="276">
        <f>D729-B729</f>
        <v>1118</v>
      </c>
      <c r="G729" s="279">
        <f>(D729/B729-1)*100</f>
        <v>1668.65671641791</v>
      </c>
      <c r="H729" s="304">
        <f>SUM(H730:H733)</f>
        <v>150</v>
      </c>
      <c r="I729" s="295">
        <f>H729-C729</f>
        <v>-1351</v>
      </c>
      <c r="J729" s="279"/>
    </row>
    <row r="730" spans="1:14">
      <c r="A730" s="167" t="s">
        <v>678</v>
      </c>
      <c r="B730" s="240">
        <v>52</v>
      </c>
      <c r="C730" s="281">
        <v>151</v>
      </c>
      <c r="D730" s="240">
        <v>155</v>
      </c>
      <c r="E730" s="227"/>
      <c r="F730" s="240"/>
      <c r="G730" s="229"/>
      <c r="H730" s="281">
        <f>L730+M730+N730</f>
        <v>150</v>
      </c>
      <c r="I730" s="240">
        <v>0</v>
      </c>
      <c r="J730" s="229"/>
      <c r="M730">
        <v>130</v>
      </c>
      <c r="N730">
        <v>20</v>
      </c>
    </row>
    <row r="731" spans="1:10">
      <c r="A731" s="167" t="s">
        <v>679</v>
      </c>
      <c r="B731" s="240">
        <v>15</v>
      </c>
      <c r="C731" s="281">
        <v>1350</v>
      </c>
      <c r="D731" s="240">
        <v>1030</v>
      </c>
      <c r="E731" s="227"/>
      <c r="F731" s="228"/>
      <c r="G731" s="229"/>
      <c r="H731" s="281">
        <f>L731+M731+N731</f>
        <v>0</v>
      </c>
      <c r="I731" s="240">
        <v>0</v>
      </c>
      <c r="J731" s="229"/>
    </row>
    <row r="732" spans="1:10">
      <c r="A732" s="167" t="s">
        <v>680</v>
      </c>
      <c r="B732" s="240"/>
      <c r="C732" s="281">
        <v>0</v>
      </c>
      <c r="D732" s="240"/>
      <c r="E732" s="227"/>
      <c r="F732" s="240"/>
      <c r="G732" s="229"/>
      <c r="H732" s="281">
        <f>L732+M732+N732</f>
        <v>0</v>
      </c>
      <c r="I732" s="240">
        <v>0</v>
      </c>
      <c r="J732" s="229"/>
    </row>
    <row r="733" spans="1:10">
      <c r="A733" s="167" t="s">
        <v>681</v>
      </c>
      <c r="B733" s="240"/>
      <c r="C733" s="281">
        <v>0</v>
      </c>
      <c r="D733" s="240"/>
      <c r="E733" s="227"/>
      <c r="F733" s="240"/>
      <c r="G733" s="229"/>
      <c r="H733" s="281">
        <f>L733+M733+N733</f>
        <v>0</v>
      </c>
      <c r="I733" s="240">
        <v>0</v>
      </c>
      <c r="J733" s="229"/>
    </row>
    <row r="734" spans="1:10">
      <c r="A734" s="298" t="s">
        <v>682</v>
      </c>
      <c r="B734" s="308"/>
      <c r="C734" s="304">
        <v>57</v>
      </c>
      <c r="D734" s="308"/>
      <c r="E734" s="278"/>
      <c r="F734" s="276"/>
      <c r="G734" s="279"/>
      <c r="H734" s="304">
        <f>SUM(H735:H740)</f>
        <v>45</v>
      </c>
      <c r="I734" s="295">
        <f>H734-C734</f>
        <v>-12</v>
      </c>
      <c r="J734" s="279"/>
    </row>
    <row r="735" spans="1:10">
      <c r="A735" s="167" t="s">
        <v>683</v>
      </c>
      <c r="B735" s="240"/>
      <c r="C735" s="281">
        <v>0</v>
      </c>
      <c r="D735" s="240"/>
      <c r="E735" s="227"/>
      <c r="F735" s="240"/>
      <c r="G735" s="229"/>
      <c r="H735" s="281">
        <f t="shared" ref="H735:H740" si="55">L735+M735+N735</f>
        <v>0</v>
      </c>
      <c r="I735" s="240">
        <v>0</v>
      </c>
      <c r="J735" s="229"/>
    </row>
    <row r="736" spans="1:10">
      <c r="A736" s="167" t="s">
        <v>684</v>
      </c>
      <c r="B736" s="240"/>
      <c r="C736" s="281">
        <v>0</v>
      </c>
      <c r="D736" s="240"/>
      <c r="E736" s="227"/>
      <c r="F736" s="240"/>
      <c r="G736" s="229"/>
      <c r="H736" s="281">
        <f t="shared" si="55"/>
        <v>0</v>
      </c>
      <c r="I736" s="240">
        <v>0</v>
      </c>
      <c r="J736" s="229"/>
    </row>
    <row r="737" spans="1:10">
      <c r="A737" s="167" t="s">
        <v>685</v>
      </c>
      <c r="B737" s="240"/>
      <c r="C737" s="281">
        <v>0</v>
      </c>
      <c r="D737" s="240"/>
      <c r="E737" s="227"/>
      <c r="F737" s="240"/>
      <c r="G737" s="229"/>
      <c r="H737" s="281">
        <f t="shared" si="55"/>
        <v>0</v>
      </c>
      <c r="I737" s="240">
        <v>0</v>
      </c>
      <c r="J737" s="229"/>
    </row>
    <row r="738" spans="1:10">
      <c r="A738" s="167" t="s">
        <v>686</v>
      </c>
      <c r="B738" s="240"/>
      <c r="C738" s="281">
        <v>0</v>
      </c>
      <c r="D738" s="240"/>
      <c r="E738" s="227"/>
      <c r="F738" s="240"/>
      <c r="G738" s="229"/>
      <c r="H738" s="281">
        <f t="shared" si="55"/>
        <v>0</v>
      </c>
      <c r="I738" s="240">
        <v>0</v>
      </c>
      <c r="J738" s="229"/>
    </row>
    <row r="739" spans="1:13">
      <c r="A739" s="167" t="s">
        <v>687</v>
      </c>
      <c r="B739" s="240"/>
      <c r="C739" s="281">
        <v>57</v>
      </c>
      <c r="D739" s="240"/>
      <c r="E739" s="227"/>
      <c r="F739" s="240"/>
      <c r="G739" s="229"/>
      <c r="H739" s="281">
        <f t="shared" si="55"/>
        <v>45</v>
      </c>
      <c r="I739" s="240"/>
      <c r="J739" s="229"/>
      <c r="M739">
        <v>45</v>
      </c>
    </row>
    <row r="740" spans="1:10">
      <c r="A740" s="167" t="s">
        <v>688</v>
      </c>
      <c r="B740" s="240"/>
      <c r="C740" s="281">
        <v>0</v>
      </c>
      <c r="D740" s="240"/>
      <c r="E740" s="227"/>
      <c r="F740" s="240"/>
      <c r="G740" s="229"/>
      <c r="H740" s="281">
        <f t="shared" si="55"/>
        <v>0</v>
      </c>
      <c r="I740" s="240">
        <v>0</v>
      </c>
      <c r="J740" s="229"/>
    </row>
    <row r="741" spans="1:10">
      <c r="A741" s="298" t="s">
        <v>689</v>
      </c>
      <c r="B741" s="308"/>
      <c r="C741" s="304">
        <v>45</v>
      </c>
      <c r="D741" s="308"/>
      <c r="E741" s="278"/>
      <c r="F741" s="276"/>
      <c r="G741" s="279"/>
      <c r="H741" s="304">
        <f>SUM(H742:H746)</f>
        <v>0</v>
      </c>
      <c r="I741" s="295">
        <f>H741-C741</f>
        <v>-45</v>
      </c>
      <c r="J741" s="279">
        <f>(H741/C741-1)*100</f>
        <v>-100</v>
      </c>
    </row>
    <row r="742" spans="1:10">
      <c r="A742" s="167" t="s">
        <v>690</v>
      </c>
      <c r="B742" s="240"/>
      <c r="C742" s="281">
        <v>0</v>
      </c>
      <c r="D742" s="240"/>
      <c r="E742" s="227"/>
      <c r="F742" s="240"/>
      <c r="G742" s="229"/>
      <c r="H742" s="281">
        <f>L742+M742+N742</f>
        <v>0</v>
      </c>
      <c r="I742" s="240">
        <v>0</v>
      </c>
      <c r="J742" s="229"/>
    </row>
    <row r="743" spans="1:10">
      <c r="A743" s="167" t="s">
        <v>691</v>
      </c>
      <c r="B743" s="240"/>
      <c r="C743" s="281">
        <v>0</v>
      </c>
      <c r="D743" s="240"/>
      <c r="E743" s="227"/>
      <c r="F743" s="240"/>
      <c r="G743" s="229"/>
      <c r="H743" s="281">
        <f>L743+M743+N743</f>
        <v>0</v>
      </c>
      <c r="I743" s="240">
        <v>0</v>
      </c>
      <c r="J743" s="229"/>
    </row>
    <row r="744" spans="1:10">
      <c r="A744" s="167" t="s">
        <v>692</v>
      </c>
      <c r="B744" s="240"/>
      <c r="C744" s="281">
        <v>0</v>
      </c>
      <c r="D744" s="240"/>
      <c r="E744" s="227"/>
      <c r="F744" s="240"/>
      <c r="G744" s="229"/>
      <c r="H744" s="281">
        <f>L744+M744+N744</f>
        <v>0</v>
      </c>
      <c r="I744" s="240">
        <v>0</v>
      </c>
      <c r="J744" s="229"/>
    </row>
    <row r="745" spans="1:10">
      <c r="A745" s="167" t="s">
        <v>693</v>
      </c>
      <c r="B745" s="240"/>
      <c r="C745" s="281">
        <v>0</v>
      </c>
      <c r="D745" s="240"/>
      <c r="E745" s="227"/>
      <c r="F745" s="240"/>
      <c r="G745" s="229"/>
      <c r="H745" s="281">
        <f>L745+M745+N745</f>
        <v>0</v>
      </c>
      <c r="I745" s="240">
        <v>0</v>
      </c>
      <c r="J745" s="229"/>
    </row>
    <row r="746" spans="1:10">
      <c r="A746" s="167" t="s">
        <v>694</v>
      </c>
      <c r="B746" s="240"/>
      <c r="C746" s="281">
        <v>45</v>
      </c>
      <c r="D746" s="240"/>
      <c r="E746" s="227"/>
      <c r="F746" s="240"/>
      <c r="G746" s="229"/>
      <c r="H746" s="281">
        <f>L746+M746+N746</f>
        <v>0</v>
      </c>
      <c r="I746" s="240">
        <v>0</v>
      </c>
      <c r="J746" s="229"/>
    </row>
    <row r="747" spans="1:10">
      <c r="A747" s="298" t="s">
        <v>695</v>
      </c>
      <c r="B747" s="308"/>
      <c r="C747" s="304"/>
      <c r="D747" s="308"/>
      <c r="E747" s="278"/>
      <c r="F747" s="276"/>
      <c r="G747" s="279"/>
      <c r="H747" s="304"/>
      <c r="I747" s="295">
        <f>H747-C747</f>
        <v>0</v>
      </c>
      <c r="J747" s="279"/>
    </row>
    <row r="748" spans="1:10">
      <c r="A748" s="167" t="s">
        <v>696</v>
      </c>
      <c r="B748" s="240"/>
      <c r="C748" s="281">
        <v>0</v>
      </c>
      <c r="D748" s="240"/>
      <c r="E748" s="227"/>
      <c r="F748" s="240"/>
      <c r="G748" s="229"/>
      <c r="H748" s="281">
        <f t="shared" ref="H748:H754" si="56">L748+M748+N748</f>
        <v>0</v>
      </c>
      <c r="I748" s="240">
        <v>0</v>
      </c>
      <c r="J748" s="229"/>
    </row>
    <row r="749" spans="1:10">
      <c r="A749" s="167" t="s">
        <v>697</v>
      </c>
      <c r="B749" s="240"/>
      <c r="C749" s="281">
        <v>0</v>
      </c>
      <c r="D749" s="240"/>
      <c r="E749" s="227"/>
      <c r="F749" s="240"/>
      <c r="G749" s="229"/>
      <c r="H749" s="281">
        <f t="shared" si="56"/>
        <v>0</v>
      </c>
      <c r="I749" s="240">
        <v>0</v>
      </c>
      <c r="J749" s="229"/>
    </row>
    <row r="750" spans="1:10">
      <c r="A750" s="298" t="s">
        <v>698</v>
      </c>
      <c r="B750" s="308"/>
      <c r="C750" s="304"/>
      <c r="D750" s="308"/>
      <c r="E750" s="278"/>
      <c r="F750" s="276"/>
      <c r="G750" s="279"/>
      <c r="H750" s="304"/>
      <c r="I750" s="295">
        <f>H750-C750</f>
        <v>0</v>
      </c>
      <c r="J750" s="279"/>
    </row>
    <row r="751" spans="1:10">
      <c r="A751" s="167" t="s">
        <v>699</v>
      </c>
      <c r="B751" s="240"/>
      <c r="C751" s="281">
        <v>0</v>
      </c>
      <c r="D751" s="240"/>
      <c r="E751" s="227"/>
      <c r="F751" s="240"/>
      <c r="G751" s="229"/>
      <c r="H751" s="281">
        <f t="shared" si="56"/>
        <v>0</v>
      </c>
      <c r="I751" s="240">
        <v>0</v>
      </c>
      <c r="J751" s="229"/>
    </row>
    <row r="752" spans="1:10">
      <c r="A752" s="167" t="s">
        <v>700</v>
      </c>
      <c r="B752" s="240"/>
      <c r="C752" s="281">
        <v>0</v>
      </c>
      <c r="D752" s="240"/>
      <c r="E752" s="227"/>
      <c r="F752" s="240"/>
      <c r="G752" s="229"/>
      <c r="H752" s="281">
        <f t="shared" si="56"/>
        <v>0</v>
      </c>
      <c r="I752" s="240">
        <v>0</v>
      </c>
      <c r="J752" s="229">
        <v>0</v>
      </c>
    </row>
    <row r="753" spans="1:10">
      <c r="A753" s="298" t="s">
        <v>701</v>
      </c>
      <c r="B753" s="295"/>
      <c r="C753" s="304"/>
      <c r="D753" s="295"/>
      <c r="E753" s="278"/>
      <c r="F753" s="276"/>
      <c r="G753" s="279"/>
      <c r="H753" s="304">
        <f t="shared" si="56"/>
        <v>0</v>
      </c>
      <c r="I753" s="295">
        <f t="shared" ref="I753:I763" si="57">H753-C753</f>
        <v>0</v>
      </c>
      <c r="J753" s="279"/>
    </row>
    <row r="754" spans="1:14">
      <c r="A754" s="298" t="s">
        <v>702</v>
      </c>
      <c r="B754" s="295"/>
      <c r="C754" s="304"/>
      <c r="D754" s="295">
        <v>52</v>
      </c>
      <c r="E754" s="278"/>
      <c r="F754" s="276">
        <f>D754-B754</f>
        <v>52</v>
      </c>
      <c r="G754" s="279" t="e">
        <f>(D754/B754-1)*100</f>
        <v>#DIV/0!</v>
      </c>
      <c r="H754" s="304">
        <f t="shared" si="56"/>
        <v>474</v>
      </c>
      <c r="I754" s="295">
        <f t="shared" si="57"/>
        <v>474</v>
      </c>
      <c r="J754" s="279"/>
      <c r="N754">
        <v>474</v>
      </c>
    </row>
    <row r="755" spans="1:10">
      <c r="A755" s="298" t="s">
        <v>703</v>
      </c>
      <c r="B755" s="308"/>
      <c r="C755" s="304"/>
      <c r="D755" s="308"/>
      <c r="E755" s="278" t="e">
        <f>D755/C755*100</f>
        <v>#DIV/0!</v>
      </c>
      <c r="F755" s="276">
        <f>D755-B755</f>
        <v>0</v>
      </c>
      <c r="G755" s="279" t="e">
        <f>(D755/B755-1)*100</f>
        <v>#DIV/0!</v>
      </c>
      <c r="H755" s="304"/>
      <c r="I755" s="295">
        <f t="shared" si="57"/>
        <v>0</v>
      </c>
      <c r="J755" s="279" t="e">
        <f>(H755/C755-1)*100</f>
        <v>#DIV/0!</v>
      </c>
    </row>
    <row r="756" spans="1:10">
      <c r="A756" s="167" t="s">
        <v>704</v>
      </c>
      <c r="B756" s="240"/>
      <c r="C756" s="287">
        <v>0</v>
      </c>
      <c r="D756" s="240"/>
      <c r="E756" s="227"/>
      <c r="F756" s="228"/>
      <c r="G756" s="229"/>
      <c r="H756" s="281">
        <f>L756+M756+N756</f>
        <v>0</v>
      </c>
      <c r="I756" s="240"/>
      <c r="J756" s="229"/>
    </row>
    <row r="757" spans="1:10">
      <c r="A757" s="167" t="s">
        <v>705</v>
      </c>
      <c r="B757" s="240"/>
      <c r="C757" s="287">
        <v>0</v>
      </c>
      <c r="D757" s="240"/>
      <c r="E757" s="227"/>
      <c r="F757" s="228"/>
      <c r="G757" s="229"/>
      <c r="H757" s="281">
        <f>L757+M757+N757</f>
        <v>0</v>
      </c>
      <c r="I757" s="240"/>
      <c r="J757" s="229"/>
    </row>
    <row r="758" spans="1:10">
      <c r="A758" s="167" t="s">
        <v>706</v>
      </c>
      <c r="B758" s="240"/>
      <c r="C758" s="287">
        <v>0</v>
      </c>
      <c r="D758" s="240"/>
      <c r="E758" s="227"/>
      <c r="F758" s="228"/>
      <c r="G758" s="229"/>
      <c r="H758" s="281">
        <f>L758+M758+N758</f>
        <v>0</v>
      </c>
      <c r="I758" s="240"/>
      <c r="J758" s="229"/>
    </row>
    <row r="759" spans="1:10">
      <c r="A759" s="167" t="s">
        <v>707</v>
      </c>
      <c r="B759" s="240"/>
      <c r="C759" s="287">
        <v>0</v>
      </c>
      <c r="D759" s="240"/>
      <c r="E759" s="227"/>
      <c r="F759" s="228"/>
      <c r="G759" s="229"/>
      <c r="H759" s="281">
        <f>L759+M759+N759</f>
        <v>0</v>
      </c>
      <c r="I759" s="240"/>
      <c r="J759" s="229"/>
    </row>
    <row r="760" spans="1:10">
      <c r="A760" s="167" t="s">
        <v>708</v>
      </c>
      <c r="B760" s="240"/>
      <c r="C760" s="287">
        <v>0</v>
      </c>
      <c r="D760" s="240"/>
      <c r="E760" s="227"/>
      <c r="F760" s="228"/>
      <c r="G760" s="229"/>
      <c r="H760" s="281">
        <f>L760+M760+N760</f>
        <v>0</v>
      </c>
      <c r="I760" s="240"/>
      <c r="J760" s="229"/>
    </row>
    <row r="761" spans="1:10">
      <c r="A761" s="298" t="s">
        <v>709</v>
      </c>
      <c r="B761" s="295"/>
      <c r="C761" s="304"/>
      <c r="D761" s="295"/>
      <c r="E761" s="278"/>
      <c r="F761" s="276"/>
      <c r="G761" s="279"/>
      <c r="H761" s="304"/>
      <c r="I761" s="295">
        <f t="shared" si="57"/>
        <v>0</v>
      </c>
      <c r="J761" s="279"/>
    </row>
    <row r="762" spans="1:10">
      <c r="A762" s="298" t="s">
        <v>710</v>
      </c>
      <c r="B762" s="295"/>
      <c r="C762" s="304"/>
      <c r="D762" s="295"/>
      <c r="E762" s="278"/>
      <c r="F762" s="276">
        <f>D762-B762</f>
        <v>0</v>
      </c>
      <c r="G762" s="279"/>
      <c r="H762" s="304"/>
      <c r="I762" s="295">
        <f t="shared" si="57"/>
        <v>0</v>
      </c>
      <c r="J762" s="279"/>
    </row>
    <row r="763" spans="1:10">
      <c r="A763" s="298" t="s">
        <v>711</v>
      </c>
      <c r="B763" s="308"/>
      <c r="C763" s="304"/>
      <c r="D763" s="308"/>
      <c r="E763" s="278"/>
      <c r="F763" s="276"/>
      <c r="G763" s="279"/>
      <c r="H763" s="304"/>
      <c r="I763" s="295">
        <f t="shared" si="57"/>
        <v>0</v>
      </c>
      <c r="J763" s="279"/>
    </row>
    <row r="764" spans="1:10">
      <c r="A764" s="167" t="s">
        <v>149</v>
      </c>
      <c r="B764" s="240"/>
      <c r="C764" s="281">
        <v>0</v>
      </c>
      <c r="D764" s="240"/>
      <c r="E764" s="227"/>
      <c r="F764" s="240"/>
      <c r="G764" s="229"/>
      <c r="H764" s="281">
        <f t="shared" ref="H764:H778" si="58">L764+M764+N764</f>
        <v>0</v>
      </c>
      <c r="I764" s="240">
        <v>0</v>
      </c>
      <c r="J764" s="229"/>
    </row>
    <row r="765" spans="1:10">
      <c r="A765" s="167" t="s">
        <v>150</v>
      </c>
      <c r="B765" s="240"/>
      <c r="C765" s="281">
        <v>0</v>
      </c>
      <c r="D765" s="240"/>
      <c r="E765" s="227"/>
      <c r="F765" s="240"/>
      <c r="G765" s="229"/>
      <c r="H765" s="281">
        <f t="shared" si="58"/>
        <v>0</v>
      </c>
      <c r="I765" s="240">
        <v>0</v>
      </c>
      <c r="J765" s="229">
        <v>0</v>
      </c>
    </row>
    <row r="766" spans="1:10">
      <c r="A766" s="167" t="s">
        <v>151</v>
      </c>
      <c r="B766" s="240"/>
      <c r="C766" s="281">
        <v>0</v>
      </c>
      <c r="D766" s="240"/>
      <c r="E766" s="227"/>
      <c r="F766" s="240"/>
      <c r="G766" s="229"/>
      <c r="H766" s="281">
        <f t="shared" si="58"/>
        <v>0</v>
      </c>
      <c r="I766" s="240">
        <v>0</v>
      </c>
      <c r="J766" s="229">
        <v>0</v>
      </c>
    </row>
    <row r="767" spans="1:10">
      <c r="A767" s="167" t="s">
        <v>712</v>
      </c>
      <c r="B767" s="240"/>
      <c r="C767" s="281">
        <v>0</v>
      </c>
      <c r="D767" s="240"/>
      <c r="E767" s="227"/>
      <c r="F767" s="240"/>
      <c r="G767" s="229"/>
      <c r="H767" s="281">
        <f t="shared" si="58"/>
        <v>0</v>
      </c>
      <c r="I767" s="240">
        <v>0</v>
      </c>
      <c r="J767" s="229">
        <v>0</v>
      </c>
    </row>
    <row r="768" spans="1:10">
      <c r="A768" s="167" t="s">
        <v>713</v>
      </c>
      <c r="B768" s="240"/>
      <c r="C768" s="281">
        <v>0</v>
      </c>
      <c r="D768" s="240"/>
      <c r="E768" s="227"/>
      <c r="F768" s="240"/>
      <c r="G768" s="229"/>
      <c r="H768" s="281">
        <f t="shared" si="58"/>
        <v>0</v>
      </c>
      <c r="I768" s="240">
        <v>0</v>
      </c>
      <c r="J768" s="229">
        <v>0</v>
      </c>
    </row>
    <row r="769" spans="1:10">
      <c r="A769" s="167" t="s">
        <v>714</v>
      </c>
      <c r="B769" s="240"/>
      <c r="C769" s="281">
        <v>0</v>
      </c>
      <c r="D769" s="240"/>
      <c r="E769" s="227"/>
      <c r="F769" s="240"/>
      <c r="G769" s="229"/>
      <c r="H769" s="281">
        <f t="shared" si="58"/>
        <v>0</v>
      </c>
      <c r="I769" s="240">
        <v>0</v>
      </c>
      <c r="J769" s="229">
        <v>0</v>
      </c>
    </row>
    <row r="770" spans="1:10">
      <c r="A770" s="167" t="s">
        <v>715</v>
      </c>
      <c r="B770" s="240"/>
      <c r="C770" s="281">
        <v>0</v>
      </c>
      <c r="D770" s="240"/>
      <c r="E770" s="227"/>
      <c r="F770" s="240"/>
      <c r="G770" s="229"/>
      <c r="H770" s="281">
        <f t="shared" si="58"/>
        <v>0</v>
      </c>
      <c r="I770" s="240">
        <v>0</v>
      </c>
      <c r="J770" s="229">
        <v>0</v>
      </c>
    </row>
    <row r="771" spans="1:10">
      <c r="A771" s="167" t="s">
        <v>716</v>
      </c>
      <c r="B771" s="240"/>
      <c r="C771" s="281">
        <v>0</v>
      </c>
      <c r="D771" s="240"/>
      <c r="E771" s="227"/>
      <c r="F771" s="240"/>
      <c r="G771" s="229"/>
      <c r="H771" s="281">
        <f t="shared" si="58"/>
        <v>0</v>
      </c>
      <c r="I771" s="240">
        <v>0</v>
      </c>
      <c r="J771" s="229">
        <v>0</v>
      </c>
    </row>
    <row r="772" spans="1:10">
      <c r="A772" s="167" t="s">
        <v>717</v>
      </c>
      <c r="B772" s="240"/>
      <c r="C772" s="281">
        <v>0</v>
      </c>
      <c r="D772" s="240"/>
      <c r="E772" s="227"/>
      <c r="F772" s="240"/>
      <c r="G772" s="229"/>
      <c r="H772" s="281">
        <f t="shared" si="58"/>
        <v>0</v>
      </c>
      <c r="I772" s="240">
        <v>0</v>
      </c>
      <c r="J772" s="229">
        <v>0</v>
      </c>
    </row>
    <row r="773" spans="1:10">
      <c r="A773" s="167" t="s">
        <v>718</v>
      </c>
      <c r="B773" s="240"/>
      <c r="C773" s="281">
        <v>0</v>
      </c>
      <c r="D773" s="240"/>
      <c r="E773" s="227"/>
      <c r="F773" s="240"/>
      <c r="G773" s="229"/>
      <c r="H773" s="281">
        <f t="shared" si="58"/>
        <v>0</v>
      </c>
      <c r="I773" s="240">
        <v>0</v>
      </c>
      <c r="J773" s="229">
        <v>0</v>
      </c>
    </row>
    <row r="774" spans="1:10">
      <c r="A774" s="167" t="s">
        <v>190</v>
      </c>
      <c r="B774" s="240"/>
      <c r="C774" s="281">
        <v>0</v>
      </c>
      <c r="D774" s="240"/>
      <c r="E774" s="227"/>
      <c r="F774" s="240"/>
      <c r="G774" s="229"/>
      <c r="H774" s="281">
        <f t="shared" si="58"/>
        <v>0</v>
      </c>
      <c r="I774" s="240">
        <v>0</v>
      </c>
      <c r="J774" s="229">
        <v>0</v>
      </c>
    </row>
    <row r="775" spans="1:10">
      <c r="A775" s="167" t="s">
        <v>719</v>
      </c>
      <c r="B775" s="240"/>
      <c r="C775" s="281">
        <v>0</v>
      </c>
      <c r="D775" s="240"/>
      <c r="E775" s="227"/>
      <c r="F775" s="240"/>
      <c r="G775" s="229"/>
      <c r="H775" s="281">
        <f t="shared" si="58"/>
        <v>0</v>
      </c>
      <c r="I775" s="240">
        <v>0</v>
      </c>
      <c r="J775" s="229">
        <v>0</v>
      </c>
    </row>
    <row r="776" spans="1:10">
      <c r="A776" s="167" t="s">
        <v>720</v>
      </c>
      <c r="B776" s="240"/>
      <c r="C776" s="281">
        <v>0</v>
      </c>
      <c r="D776" s="240"/>
      <c r="E776" s="227"/>
      <c r="F776" s="240"/>
      <c r="G776" s="229"/>
      <c r="H776" s="281">
        <f t="shared" si="58"/>
        <v>0</v>
      </c>
      <c r="I776" s="240">
        <v>0</v>
      </c>
      <c r="J776" s="229">
        <v>0</v>
      </c>
    </row>
    <row r="777" spans="1:10">
      <c r="A777" s="167" t="s">
        <v>158</v>
      </c>
      <c r="B777" s="240"/>
      <c r="C777" s="281">
        <v>0</v>
      </c>
      <c r="D777" s="240"/>
      <c r="E777" s="227"/>
      <c r="F777" s="240"/>
      <c r="G777" s="229"/>
      <c r="H777" s="281">
        <f t="shared" si="58"/>
        <v>0</v>
      </c>
      <c r="I777" s="240">
        <v>0</v>
      </c>
      <c r="J777" s="229"/>
    </row>
    <row r="778" spans="1:10">
      <c r="A778" s="167" t="s">
        <v>721</v>
      </c>
      <c r="B778" s="240"/>
      <c r="C778" s="281">
        <v>0</v>
      </c>
      <c r="D778" s="240"/>
      <c r="E778" s="227"/>
      <c r="F778" s="240"/>
      <c r="G778" s="229"/>
      <c r="H778" s="281">
        <f t="shared" si="58"/>
        <v>0</v>
      </c>
      <c r="I778" s="240">
        <v>0</v>
      </c>
      <c r="J778" s="229"/>
    </row>
    <row r="779" spans="1:10">
      <c r="A779" s="298" t="s">
        <v>722</v>
      </c>
      <c r="B779" s="308"/>
      <c r="C779" s="304"/>
      <c r="D779" s="308"/>
      <c r="E779" s="278"/>
      <c r="F779" s="276"/>
      <c r="G779" s="279"/>
      <c r="H779" s="304"/>
      <c r="I779" s="295">
        <f>H779-C779</f>
        <v>0</v>
      </c>
      <c r="J779" s="279"/>
    </row>
    <row r="780" spans="1:10">
      <c r="A780" s="167" t="s">
        <v>723</v>
      </c>
      <c r="B780" s="240"/>
      <c r="C780" s="281">
        <v>0</v>
      </c>
      <c r="D780" s="240"/>
      <c r="E780" s="227"/>
      <c r="F780" s="240"/>
      <c r="G780" s="229"/>
      <c r="H780" s="281">
        <f t="shared" ref="H780:H785" si="59">L780+M780+N780</f>
        <v>0</v>
      </c>
      <c r="I780" s="240">
        <v>0</v>
      </c>
      <c r="J780" s="229"/>
    </row>
    <row r="781" spans="1:10">
      <c r="A781" s="167" t="s">
        <v>724</v>
      </c>
      <c r="B781" s="240"/>
      <c r="C781" s="281">
        <v>0</v>
      </c>
      <c r="D781" s="240"/>
      <c r="E781" s="227"/>
      <c r="F781" s="240"/>
      <c r="G781" s="229"/>
      <c r="H781" s="281">
        <f t="shared" si="59"/>
        <v>0</v>
      </c>
      <c r="I781" s="240">
        <v>0</v>
      </c>
      <c r="J781" s="229">
        <v>0</v>
      </c>
    </row>
    <row r="782" spans="1:10">
      <c r="A782" s="167" t="s">
        <v>725</v>
      </c>
      <c r="B782" s="240"/>
      <c r="C782" s="281">
        <v>0</v>
      </c>
      <c r="D782" s="240"/>
      <c r="E782" s="227"/>
      <c r="F782" s="240"/>
      <c r="G782" s="229"/>
      <c r="H782" s="281">
        <f t="shared" si="59"/>
        <v>0</v>
      </c>
      <c r="I782" s="240">
        <v>0</v>
      </c>
      <c r="J782" s="229">
        <v>0</v>
      </c>
    </row>
    <row r="783" spans="1:10">
      <c r="A783" s="167" t="s">
        <v>726</v>
      </c>
      <c r="B783" s="240"/>
      <c r="C783" s="281">
        <v>0</v>
      </c>
      <c r="D783" s="240"/>
      <c r="E783" s="227"/>
      <c r="F783" s="240"/>
      <c r="G783" s="229"/>
      <c r="H783" s="281">
        <f t="shared" si="59"/>
        <v>0</v>
      </c>
      <c r="I783" s="240">
        <v>0</v>
      </c>
      <c r="J783" s="229">
        <v>0</v>
      </c>
    </row>
    <row r="784" spans="1:10">
      <c r="A784" s="167" t="s">
        <v>727</v>
      </c>
      <c r="B784" s="240"/>
      <c r="C784" s="281">
        <v>0</v>
      </c>
      <c r="D784" s="240"/>
      <c r="E784" s="227"/>
      <c r="F784" s="240"/>
      <c r="G784" s="229"/>
      <c r="H784" s="281">
        <f t="shared" si="59"/>
        <v>0</v>
      </c>
      <c r="I784" s="240">
        <v>0</v>
      </c>
      <c r="J784" s="229">
        <v>0</v>
      </c>
    </row>
    <row r="785" spans="1:14">
      <c r="A785" s="298" t="s">
        <v>728</v>
      </c>
      <c r="B785" s="295">
        <v>100</v>
      </c>
      <c r="C785" s="304"/>
      <c r="D785" s="295">
        <v>2000</v>
      </c>
      <c r="E785" s="278"/>
      <c r="F785" s="276">
        <f>D785-B785</f>
        <v>1900</v>
      </c>
      <c r="G785" s="279">
        <f>(D785/B785-1)*100</f>
        <v>1900</v>
      </c>
      <c r="H785" s="304">
        <f t="shared" si="59"/>
        <v>2025</v>
      </c>
      <c r="I785" s="295">
        <f>H785-C785</f>
        <v>2025</v>
      </c>
      <c r="J785" s="279"/>
      <c r="N785">
        <v>2025</v>
      </c>
    </row>
    <row r="786" s="208" customFormat="1" spans="1:10">
      <c r="A786" s="270" t="s">
        <v>729</v>
      </c>
      <c r="B786" s="271">
        <v>41264</v>
      </c>
      <c r="C786" s="272">
        <v>7665</v>
      </c>
      <c r="D786" s="271">
        <f>D787+D798+D799+D802+D803+D804</f>
        <v>15256</v>
      </c>
      <c r="E786" s="273">
        <f>D786/C786*100</f>
        <v>199.034572733203</v>
      </c>
      <c r="F786" s="271">
        <f>D786-B786</f>
        <v>-26008</v>
      </c>
      <c r="G786" s="274">
        <f>(D786/B786-1)*100</f>
        <v>-63.0283055447848</v>
      </c>
      <c r="H786" s="272">
        <f>H787+H798+H799+H802+H803+H804</f>
        <v>9104</v>
      </c>
      <c r="I786" s="294">
        <f>H786-C786</f>
        <v>1439</v>
      </c>
      <c r="J786" s="274">
        <f>(H786/C786-1)*100</f>
        <v>18.7736464448793</v>
      </c>
    </row>
    <row r="787" spans="1:10">
      <c r="A787" s="298" t="s">
        <v>730</v>
      </c>
      <c r="B787" s="308">
        <v>8444</v>
      </c>
      <c r="C787" s="304">
        <v>3078</v>
      </c>
      <c r="D787" s="308">
        <f>SUM(D788:D797)</f>
        <v>8384</v>
      </c>
      <c r="E787" s="278">
        <f>D787/C787*100</f>
        <v>272.384665367121</v>
      </c>
      <c r="F787" s="276">
        <f>D787-B787</f>
        <v>-60</v>
      </c>
      <c r="G787" s="279">
        <f>(D787/B787-1)*100</f>
        <v>-0.710563713879675</v>
      </c>
      <c r="H787" s="304">
        <f>SUM(H788:H797)</f>
        <v>3925</v>
      </c>
      <c r="I787" s="295">
        <f>H787-C787</f>
        <v>847</v>
      </c>
      <c r="J787" s="279">
        <f>(H787/C787-1)*100</f>
        <v>27.5178687459389</v>
      </c>
    </row>
    <row r="788" spans="1:12">
      <c r="A788" s="167" t="s">
        <v>731</v>
      </c>
      <c r="B788" s="240">
        <v>487</v>
      </c>
      <c r="C788" s="287">
        <v>482</v>
      </c>
      <c r="D788" s="240">
        <v>504</v>
      </c>
      <c r="E788" s="227"/>
      <c r="F788" s="228"/>
      <c r="G788" s="229"/>
      <c r="H788" s="281">
        <f t="shared" ref="H788:H797" si="60">L788+M788+N788</f>
        <v>481</v>
      </c>
      <c r="I788" s="240"/>
      <c r="J788" s="229"/>
      <c r="L788">
        <v>481</v>
      </c>
    </row>
    <row r="789" spans="1:12">
      <c r="A789" s="167" t="s">
        <v>732</v>
      </c>
      <c r="B789" s="240">
        <v>3657</v>
      </c>
      <c r="C789" s="287">
        <v>221</v>
      </c>
      <c r="D789" s="240">
        <v>5227</v>
      </c>
      <c r="E789" s="227"/>
      <c r="F789" s="228"/>
      <c r="G789" s="229"/>
      <c r="H789" s="281">
        <f t="shared" si="60"/>
        <v>308</v>
      </c>
      <c r="I789" s="240"/>
      <c r="J789" s="229"/>
      <c r="L789">
        <v>308</v>
      </c>
    </row>
    <row r="790" spans="1:10">
      <c r="A790" s="167" t="s">
        <v>733</v>
      </c>
      <c r="B790" s="240"/>
      <c r="C790" s="287">
        <v>0</v>
      </c>
      <c r="D790" s="240">
        <v>0</v>
      </c>
      <c r="E790" s="227"/>
      <c r="F790" s="228"/>
      <c r="G790" s="229"/>
      <c r="H790" s="281">
        <f t="shared" si="60"/>
        <v>0</v>
      </c>
      <c r="I790" s="240"/>
      <c r="J790" s="229"/>
    </row>
    <row r="791" spans="1:12">
      <c r="A791" s="167" t="s">
        <v>734</v>
      </c>
      <c r="B791" s="240">
        <v>660</v>
      </c>
      <c r="C791" s="287">
        <v>731</v>
      </c>
      <c r="D791" s="240">
        <v>602</v>
      </c>
      <c r="E791" s="227"/>
      <c r="F791" s="228"/>
      <c r="G791" s="229"/>
      <c r="H791" s="281">
        <f t="shared" si="60"/>
        <v>861</v>
      </c>
      <c r="I791" s="240"/>
      <c r="J791" s="229"/>
      <c r="L791">
        <v>861</v>
      </c>
    </row>
    <row r="792" spans="1:10">
      <c r="A792" s="167" t="s">
        <v>735</v>
      </c>
      <c r="B792" s="240"/>
      <c r="C792" s="287">
        <v>0</v>
      </c>
      <c r="D792" s="240">
        <v>0</v>
      </c>
      <c r="E792" s="227"/>
      <c r="F792" s="228"/>
      <c r="G792" s="229"/>
      <c r="H792" s="281">
        <f t="shared" si="60"/>
        <v>0</v>
      </c>
      <c r="I792" s="240"/>
      <c r="J792" s="229"/>
    </row>
    <row r="793" spans="1:12">
      <c r="A793" s="167" t="s">
        <v>736</v>
      </c>
      <c r="B793" s="240">
        <v>66</v>
      </c>
      <c r="C793" s="287">
        <v>69</v>
      </c>
      <c r="D793" s="240">
        <v>69</v>
      </c>
      <c r="E793" s="227"/>
      <c r="F793" s="228"/>
      <c r="G793" s="229"/>
      <c r="H793" s="281">
        <f t="shared" si="60"/>
        <v>78</v>
      </c>
      <c r="I793" s="240"/>
      <c r="J793" s="229"/>
      <c r="L793">
        <v>78</v>
      </c>
    </row>
    <row r="794" spans="1:10">
      <c r="A794" s="167" t="s">
        <v>737</v>
      </c>
      <c r="B794" s="240"/>
      <c r="C794" s="287">
        <v>0</v>
      </c>
      <c r="D794" s="240">
        <v>0</v>
      </c>
      <c r="E794" s="227"/>
      <c r="F794" s="228"/>
      <c r="G794" s="229"/>
      <c r="H794" s="281">
        <f t="shared" si="60"/>
        <v>0</v>
      </c>
      <c r="I794" s="240"/>
      <c r="J794" s="229"/>
    </row>
    <row r="795" spans="1:10">
      <c r="A795" s="167" t="s">
        <v>738</v>
      </c>
      <c r="B795" s="240"/>
      <c r="C795" s="287">
        <v>0</v>
      </c>
      <c r="D795" s="240">
        <v>0</v>
      </c>
      <c r="E795" s="227"/>
      <c r="F795" s="228"/>
      <c r="G795" s="229"/>
      <c r="H795" s="281">
        <f t="shared" si="60"/>
        <v>0</v>
      </c>
      <c r="I795" s="240"/>
      <c r="J795" s="229"/>
    </row>
    <row r="796" spans="1:10">
      <c r="A796" s="167" t="s">
        <v>739</v>
      </c>
      <c r="B796" s="240"/>
      <c r="C796" s="287">
        <v>0</v>
      </c>
      <c r="D796" s="240">
        <v>0</v>
      </c>
      <c r="E796" s="227"/>
      <c r="F796" s="228"/>
      <c r="G796" s="229"/>
      <c r="H796" s="281">
        <f t="shared" si="60"/>
        <v>0</v>
      </c>
      <c r="I796" s="240"/>
      <c r="J796" s="229"/>
    </row>
    <row r="797" spans="1:12">
      <c r="A797" s="167" t="s">
        <v>740</v>
      </c>
      <c r="B797" s="240">
        <v>3574</v>
      </c>
      <c r="C797" s="287">
        <v>1575</v>
      </c>
      <c r="D797" s="240">
        <v>1982</v>
      </c>
      <c r="E797" s="227"/>
      <c r="F797" s="228"/>
      <c r="G797" s="229"/>
      <c r="H797" s="281">
        <f t="shared" si="60"/>
        <v>2197</v>
      </c>
      <c r="I797" s="240"/>
      <c r="J797" s="229"/>
      <c r="L797">
        <v>2197</v>
      </c>
    </row>
    <row r="798" spans="1:10">
      <c r="A798" s="298" t="s">
        <v>741</v>
      </c>
      <c r="B798" s="295">
        <v>138</v>
      </c>
      <c r="C798" s="304"/>
      <c r="D798" s="295"/>
      <c r="E798" s="278"/>
      <c r="F798" s="276">
        <f t="shared" ref="F798:F806" si="61">D798-B798</f>
        <v>-138</v>
      </c>
      <c r="G798" s="279"/>
      <c r="H798" s="304"/>
      <c r="I798" s="295">
        <f>H798-C798</f>
        <v>0</v>
      </c>
      <c r="J798" s="279"/>
    </row>
    <row r="799" spans="1:10">
      <c r="A799" s="298" t="s">
        <v>742</v>
      </c>
      <c r="B799" s="308">
        <v>25365</v>
      </c>
      <c r="C799" s="304">
        <v>777</v>
      </c>
      <c r="D799" s="308">
        <f>SUM(D800:D801)</f>
        <v>3870</v>
      </c>
      <c r="E799" s="278">
        <f>D799/C799*100</f>
        <v>498.069498069498</v>
      </c>
      <c r="F799" s="276">
        <f t="shared" si="61"/>
        <v>-21495</v>
      </c>
      <c r="G799" s="279">
        <f t="shared" ref="G799:G806" si="62">(D799/B799-1)*100</f>
        <v>-84.742755765819</v>
      </c>
      <c r="H799" s="304">
        <f>SUM(H800:H801)</f>
        <v>914</v>
      </c>
      <c r="I799" s="295">
        <f>H799-C799</f>
        <v>137</v>
      </c>
      <c r="J799" s="279">
        <f>(H799/C799-1)*100</f>
        <v>17.6319176319176</v>
      </c>
    </row>
    <row r="800" spans="1:10">
      <c r="A800" s="167" t="s">
        <v>743</v>
      </c>
      <c r="B800" s="240">
        <v>1051</v>
      </c>
      <c r="C800" s="287">
        <v>0</v>
      </c>
      <c r="D800" s="240"/>
      <c r="E800" s="227"/>
      <c r="F800" s="228"/>
      <c r="G800" s="229"/>
      <c r="H800" s="281">
        <f t="shared" ref="H800:H804" si="63">L800+M800+N800</f>
        <v>0</v>
      </c>
      <c r="I800" s="240">
        <v>0</v>
      </c>
      <c r="J800" s="229">
        <v>0</v>
      </c>
    </row>
    <row r="801" spans="1:14">
      <c r="A801" s="167" t="s">
        <v>744</v>
      </c>
      <c r="B801" s="240">
        <v>24314</v>
      </c>
      <c r="C801" s="287">
        <v>777</v>
      </c>
      <c r="D801" s="240">
        <v>3870</v>
      </c>
      <c r="E801" s="227"/>
      <c r="F801" s="228"/>
      <c r="G801" s="229"/>
      <c r="H801" s="281">
        <f t="shared" si="63"/>
        <v>914</v>
      </c>
      <c r="I801" s="240"/>
      <c r="J801" s="229"/>
      <c r="L801">
        <v>473</v>
      </c>
      <c r="M801">
        <v>145</v>
      </c>
      <c r="N801">
        <v>296</v>
      </c>
    </row>
    <row r="802" spans="1:12">
      <c r="A802" s="298" t="s">
        <v>745</v>
      </c>
      <c r="B802" s="295">
        <v>5918</v>
      </c>
      <c r="C802" s="304">
        <v>3356</v>
      </c>
      <c r="D802" s="295">
        <v>2580</v>
      </c>
      <c r="E802" s="278">
        <f>D802/C802*100</f>
        <v>76.8772348033373</v>
      </c>
      <c r="F802" s="276">
        <f t="shared" si="61"/>
        <v>-3338</v>
      </c>
      <c r="G802" s="279">
        <f t="shared" si="62"/>
        <v>-56.4041906049341</v>
      </c>
      <c r="H802" s="304">
        <f t="shared" si="63"/>
        <v>3101</v>
      </c>
      <c r="I802" s="295">
        <f>H802-C802</f>
        <v>-255</v>
      </c>
      <c r="J802" s="279">
        <f>(H802/C802-1)*100</f>
        <v>-7.59833134684148</v>
      </c>
      <c r="L802">
        <v>3101</v>
      </c>
    </row>
    <row r="803" spans="1:10">
      <c r="A803" s="298" t="s">
        <v>746</v>
      </c>
      <c r="B803" s="295"/>
      <c r="C803" s="304">
        <v>0</v>
      </c>
      <c r="D803" s="295"/>
      <c r="E803" s="278"/>
      <c r="F803" s="276"/>
      <c r="G803" s="279"/>
      <c r="H803" s="304">
        <f t="shared" si="63"/>
        <v>0</v>
      </c>
      <c r="I803" s="295">
        <f>H803-C803</f>
        <v>0</v>
      </c>
      <c r="J803" s="279"/>
    </row>
    <row r="804" spans="1:14">
      <c r="A804" s="298" t="s">
        <v>747</v>
      </c>
      <c r="B804" s="295">
        <v>1399</v>
      </c>
      <c r="C804" s="304">
        <v>454</v>
      </c>
      <c r="D804" s="295">
        <v>422</v>
      </c>
      <c r="E804" s="278">
        <f>D804/C804*100</f>
        <v>92.9515418502203</v>
      </c>
      <c r="F804" s="276">
        <f t="shared" si="61"/>
        <v>-977</v>
      </c>
      <c r="G804" s="279">
        <f t="shared" si="62"/>
        <v>-69.8355968548964</v>
      </c>
      <c r="H804" s="304">
        <f t="shared" si="63"/>
        <v>1164</v>
      </c>
      <c r="I804" s="295">
        <f>H804-C804</f>
        <v>710</v>
      </c>
      <c r="J804" s="279">
        <f>(H804/C804-1)*100</f>
        <v>156.387665198238</v>
      </c>
      <c r="L804">
        <v>497</v>
      </c>
      <c r="M804">
        <v>35</v>
      </c>
      <c r="N804">
        <f>305+273+54</f>
        <v>632</v>
      </c>
    </row>
    <row r="805" s="208" customFormat="1" spans="1:10">
      <c r="A805" s="270" t="s">
        <v>748</v>
      </c>
      <c r="B805" s="271">
        <v>54191</v>
      </c>
      <c r="C805" s="272">
        <v>46008</v>
      </c>
      <c r="D805" s="271">
        <f>D806+D832+D855+D883+D894+D901+D908+D911</f>
        <v>37532</v>
      </c>
      <c r="E805" s="273">
        <f>D805/C805*100</f>
        <v>81.5771170231264</v>
      </c>
      <c r="F805" s="271">
        <f t="shared" si="61"/>
        <v>-16659</v>
      </c>
      <c r="G805" s="274">
        <f t="shared" si="62"/>
        <v>-30.7412670000554</v>
      </c>
      <c r="H805" s="272">
        <f>H806+H832+H855+H883+H894+H901+H908+H911</f>
        <v>41201</v>
      </c>
      <c r="I805" s="294">
        <f>H805-C805</f>
        <v>-4807</v>
      </c>
      <c r="J805" s="274">
        <f>(H805/C805-1)*100</f>
        <v>-10.4481829247087</v>
      </c>
    </row>
    <row r="806" spans="1:10">
      <c r="A806" s="298" t="s">
        <v>749</v>
      </c>
      <c r="B806" s="308">
        <v>15838</v>
      </c>
      <c r="C806" s="304">
        <v>12494</v>
      </c>
      <c r="D806" s="308">
        <f>SUM(D807:D831)</f>
        <v>8252</v>
      </c>
      <c r="E806" s="278">
        <f>D806/C806*100</f>
        <v>66.0477028973907</v>
      </c>
      <c r="F806" s="276">
        <f t="shared" si="61"/>
        <v>-7586</v>
      </c>
      <c r="G806" s="279">
        <f t="shared" si="62"/>
        <v>-47.8974618007324</v>
      </c>
      <c r="H806" s="304">
        <f>SUM(H807:H831)</f>
        <v>13013</v>
      </c>
      <c r="I806" s="295">
        <f>H806-C806</f>
        <v>519</v>
      </c>
      <c r="J806" s="279">
        <f>(H806/C806-1)*100</f>
        <v>4.1539939170802</v>
      </c>
    </row>
    <row r="807" s="208" customFormat="1" spans="1:12">
      <c r="A807" s="283" t="s">
        <v>731</v>
      </c>
      <c r="B807" s="240">
        <v>1022</v>
      </c>
      <c r="C807" s="287">
        <v>974</v>
      </c>
      <c r="D807" s="240">
        <v>791</v>
      </c>
      <c r="E807" s="227"/>
      <c r="F807" s="228"/>
      <c r="G807" s="229"/>
      <c r="H807" s="281">
        <f t="shared" ref="H807:H831" si="64">L807+M807+N807</f>
        <v>974</v>
      </c>
      <c r="I807" s="240"/>
      <c r="J807" s="229"/>
      <c r="L807" s="208">
        <v>974</v>
      </c>
    </row>
    <row r="808" s="208" customFormat="1" spans="1:12">
      <c r="A808" s="283" t="s">
        <v>732</v>
      </c>
      <c r="B808" s="240">
        <v>594</v>
      </c>
      <c r="C808" s="287">
        <v>62</v>
      </c>
      <c r="D808" s="240">
        <v>2</v>
      </c>
      <c r="E808" s="227"/>
      <c r="F808" s="228"/>
      <c r="G808" s="229"/>
      <c r="H808" s="281">
        <f t="shared" si="64"/>
        <v>68</v>
      </c>
      <c r="I808" s="240"/>
      <c r="J808" s="229"/>
      <c r="L808" s="208">
        <v>68</v>
      </c>
    </row>
    <row r="809" s="208" customFormat="1" spans="1:10">
      <c r="A809" s="283" t="s">
        <v>733</v>
      </c>
      <c r="B809" s="240"/>
      <c r="C809" s="287">
        <v>0</v>
      </c>
      <c r="D809" s="240">
        <v>0</v>
      </c>
      <c r="E809" s="227"/>
      <c r="F809" s="228"/>
      <c r="G809" s="229"/>
      <c r="H809" s="281">
        <f t="shared" si="64"/>
        <v>0</v>
      </c>
      <c r="I809" s="240"/>
      <c r="J809" s="229"/>
    </row>
    <row r="810" s="208" customFormat="1" spans="1:12">
      <c r="A810" s="283" t="s">
        <v>750</v>
      </c>
      <c r="B810" s="240">
        <v>2255</v>
      </c>
      <c r="C810" s="287">
        <v>2204</v>
      </c>
      <c r="D810" s="240">
        <v>2022</v>
      </c>
      <c r="E810" s="227"/>
      <c r="F810" s="228"/>
      <c r="G810" s="229"/>
      <c r="H810" s="281">
        <f t="shared" si="64"/>
        <v>2158</v>
      </c>
      <c r="I810" s="240"/>
      <c r="J810" s="229"/>
      <c r="L810" s="208">
        <v>2158</v>
      </c>
    </row>
    <row r="811" s="208" customFormat="1" spans="1:10">
      <c r="A811" s="283" t="s">
        <v>751</v>
      </c>
      <c r="B811" s="240"/>
      <c r="C811" s="287">
        <v>0</v>
      </c>
      <c r="D811" s="240">
        <v>0</v>
      </c>
      <c r="E811" s="227"/>
      <c r="F811" s="228"/>
      <c r="G811" s="229"/>
      <c r="H811" s="281">
        <f t="shared" si="64"/>
        <v>0</v>
      </c>
      <c r="I811" s="240"/>
      <c r="J811" s="229"/>
    </row>
    <row r="812" s="208" customFormat="1" spans="1:10">
      <c r="A812" s="283" t="s">
        <v>752</v>
      </c>
      <c r="B812" s="240">
        <v>62</v>
      </c>
      <c r="C812" s="287">
        <v>0</v>
      </c>
      <c r="D812" s="240">
        <v>5</v>
      </c>
      <c r="E812" s="227"/>
      <c r="F812" s="228"/>
      <c r="G812" s="229"/>
      <c r="H812" s="281">
        <f t="shared" si="64"/>
        <v>0</v>
      </c>
      <c r="I812" s="240"/>
      <c r="J812" s="229"/>
    </row>
    <row r="813" s="208" customFormat="1" spans="1:14">
      <c r="A813" s="283" t="s">
        <v>753</v>
      </c>
      <c r="B813" s="240">
        <v>395</v>
      </c>
      <c r="C813" s="287">
        <v>310</v>
      </c>
      <c r="D813" s="240">
        <v>18</v>
      </c>
      <c r="E813" s="227"/>
      <c r="F813" s="228"/>
      <c r="G813" s="229"/>
      <c r="H813" s="281">
        <f t="shared" si="64"/>
        <v>355</v>
      </c>
      <c r="I813" s="240"/>
      <c r="J813" s="229"/>
      <c r="L813" s="208">
        <v>10</v>
      </c>
      <c r="M813" s="208">
        <v>174</v>
      </c>
      <c r="N813" s="208">
        <v>171</v>
      </c>
    </row>
    <row r="814" s="208" customFormat="1" spans="1:14">
      <c r="A814" s="283" t="s">
        <v>754</v>
      </c>
      <c r="B814" s="240">
        <v>5</v>
      </c>
      <c r="C814" s="287">
        <v>27</v>
      </c>
      <c r="D814" s="240">
        <v>1</v>
      </c>
      <c r="E814" s="227"/>
      <c r="F814" s="228"/>
      <c r="G814" s="229"/>
      <c r="H814" s="281">
        <f t="shared" si="64"/>
        <v>45</v>
      </c>
      <c r="I814" s="240"/>
      <c r="J814" s="229"/>
      <c r="M814" s="208">
        <v>19</v>
      </c>
      <c r="N814" s="208">
        <v>26</v>
      </c>
    </row>
    <row r="815" s="208" customFormat="1" spans="1:13">
      <c r="A815" s="283" t="s">
        <v>755</v>
      </c>
      <c r="B815" s="240">
        <v>4</v>
      </c>
      <c r="C815" s="287">
        <v>10</v>
      </c>
      <c r="D815" s="240">
        <v>7</v>
      </c>
      <c r="E815" s="227"/>
      <c r="F815" s="228"/>
      <c r="G815" s="229"/>
      <c r="H815" s="281">
        <f t="shared" si="64"/>
        <v>40</v>
      </c>
      <c r="I815" s="240"/>
      <c r="J815" s="229"/>
      <c r="L815" s="208">
        <v>37</v>
      </c>
      <c r="M815" s="208">
        <v>3</v>
      </c>
    </row>
    <row r="816" s="208" customFormat="1" spans="1:14">
      <c r="A816" s="283" t="s">
        <v>756</v>
      </c>
      <c r="B816" s="240"/>
      <c r="C816" s="287">
        <v>5</v>
      </c>
      <c r="D816" s="240">
        <v>3</v>
      </c>
      <c r="E816" s="227"/>
      <c r="F816" s="228"/>
      <c r="G816" s="229"/>
      <c r="H816" s="281">
        <f t="shared" si="64"/>
        <v>19</v>
      </c>
      <c r="I816" s="240"/>
      <c r="J816" s="229"/>
      <c r="M816" s="208">
        <v>13</v>
      </c>
      <c r="N816" s="208">
        <v>6</v>
      </c>
    </row>
    <row r="817" s="208" customFormat="1" spans="1:10">
      <c r="A817" s="283" t="s">
        <v>757</v>
      </c>
      <c r="B817" s="240"/>
      <c r="C817" s="287">
        <v>0</v>
      </c>
      <c r="D817" s="240"/>
      <c r="E817" s="227"/>
      <c r="F817" s="228"/>
      <c r="G817" s="229"/>
      <c r="H817" s="281">
        <f t="shared" si="64"/>
        <v>0</v>
      </c>
      <c r="I817" s="240"/>
      <c r="J817" s="229"/>
    </row>
    <row r="818" s="208" customFormat="1" spans="1:10">
      <c r="A818" s="283" t="s">
        <v>758</v>
      </c>
      <c r="B818" s="240"/>
      <c r="C818" s="287">
        <v>0</v>
      </c>
      <c r="D818" s="240"/>
      <c r="E818" s="227"/>
      <c r="F818" s="228"/>
      <c r="G818" s="229"/>
      <c r="H818" s="281">
        <f t="shared" si="64"/>
        <v>0</v>
      </c>
      <c r="I818" s="240"/>
      <c r="J818" s="229"/>
    </row>
    <row r="819" s="208" customFormat="1" spans="1:10">
      <c r="A819" s="283" t="s">
        <v>759</v>
      </c>
      <c r="B819" s="240"/>
      <c r="C819" s="287">
        <v>0</v>
      </c>
      <c r="D819" s="240"/>
      <c r="E819" s="227"/>
      <c r="F819" s="228"/>
      <c r="G819" s="229"/>
      <c r="H819" s="281">
        <f t="shared" si="64"/>
        <v>0</v>
      </c>
      <c r="I819" s="240"/>
      <c r="J819" s="229"/>
    </row>
    <row r="820" s="208" customFormat="1" spans="1:10">
      <c r="A820" s="283" t="s">
        <v>760</v>
      </c>
      <c r="B820" s="240"/>
      <c r="C820" s="287">
        <v>0</v>
      </c>
      <c r="D820" s="240"/>
      <c r="E820" s="227"/>
      <c r="F820" s="228"/>
      <c r="G820" s="229"/>
      <c r="H820" s="281">
        <f t="shared" si="64"/>
        <v>0</v>
      </c>
      <c r="I820" s="240"/>
      <c r="J820" s="229"/>
    </row>
    <row r="821" s="208" customFormat="1" spans="1:14">
      <c r="A821" s="283" t="s">
        <v>761</v>
      </c>
      <c r="B821" s="240"/>
      <c r="C821" s="287">
        <v>0</v>
      </c>
      <c r="D821" s="240"/>
      <c r="E821" s="227"/>
      <c r="F821" s="228"/>
      <c r="G821" s="229"/>
      <c r="H821" s="281">
        <f t="shared" si="64"/>
        <v>5</v>
      </c>
      <c r="I821" s="240"/>
      <c r="J821" s="229"/>
      <c r="N821" s="208">
        <v>5</v>
      </c>
    </row>
    <row r="822" s="208" customFormat="1" spans="1:14">
      <c r="A822" s="283" t="s">
        <v>762</v>
      </c>
      <c r="B822" s="285">
        <v>5886</v>
      </c>
      <c r="C822" s="287">
        <v>4195</v>
      </c>
      <c r="D822" s="285">
        <v>2142</v>
      </c>
      <c r="E822" s="227"/>
      <c r="F822" s="228"/>
      <c r="G822" s="229"/>
      <c r="H822" s="281">
        <f t="shared" si="64"/>
        <v>3830</v>
      </c>
      <c r="I822" s="240"/>
      <c r="J822" s="229"/>
      <c r="L822" s="208">
        <v>213</v>
      </c>
      <c r="M822" s="208">
        <v>621</v>
      </c>
      <c r="N822" s="208">
        <v>2996</v>
      </c>
    </row>
    <row r="823" s="208" customFormat="1" spans="1:14">
      <c r="A823" s="283" t="s">
        <v>763</v>
      </c>
      <c r="B823" s="240">
        <v>26</v>
      </c>
      <c r="C823" s="287">
        <v>455</v>
      </c>
      <c r="D823" s="240">
        <v>30</v>
      </c>
      <c r="E823" s="227"/>
      <c r="F823" s="228"/>
      <c r="G823" s="229"/>
      <c r="H823" s="281">
        <f t="shared" si="64"/>
        <v>855</v>
      </c>
      <c r="I823" s="240"/>
      <c r="J823" s="229"/>
      <c r="M823" s="208">
        <v>430</v>
      </c>
      <c r="N823" s="208">
        <v>425</v>
      </c>
    </row>
    <row r="824" s="208" customFormat="1" spans="1:10">
      <c r="A824" s="283" t="s">
        <v>764</v>
      </c>
      <c r="B824" s="240"/>
      <c r="C824" s="287">
        <v>0</v>
      </c>
      <c r="D824" s="240">
        <v>58</v>
      </c>
      <c r="E824" s="227"/>
      <c r="F824" s="228"/>
      <c r="G824" s="229"/>
      <c r="H824" s="281">
        <f t="shared" si="64"/>
        <v>0</v>
      </c>
      <c r="I824" s="240"/>
      <c r="J824" s="229"/>
    </row>
    <row r="825" s="208" customFormat="1" spans="1:14">
      <c r="A825" s="283" t="s">
        <v>765</v>
      </c>
      <c r="B825" s="240">
        <v>110</v>
      </c>
      <c r="C825" s="287">
        <v>10</v>
      </c>
      <c r="D825" s="240">
        <v>30</v>
      </c>
      <c r="E825" s="227"/>
      <c r="F825" s="228"/>
      <c r="G825" s="229"/>
      <c r="H825" s="281">
        <f t="shared" si="64"/>
        <v>28</v>
      </c>
      <c r="I825" s="240"/>
      <c r="J825" s="229"/>
      <c r="M825" s="208">
        <v>18</v>
      </c>
      <c r="N825" s="208">
        <v>10</v>
      </c>
    </row>
    <row r="826" s="208" customFormat="1" spans="1:14">
      <c r="A826" s="283" t="s">
        <v>766</v>
      </c>
      <c r="B826" s="240"/>
      <c r="C826" s="287">
        <v>704</v>
      </c>
      <c r="D826" s="240">
        <v>13</v>
      </c>
      <c r="E826" s="227"/>
      <c r="F826" s="228"/>
      <c r="G826" s="229"/>
      <c r="H826" s="281">
        <f t="shared" si="64"/>
        <v>505</v>
      </c>
      <c r="I826" s="240"/>
      <c r="J826" s="229"/>
      <c r="L826" s="208">
        <v>5</v>
      </c>
      <c r="M826" s="208">
        <v>488</v>
      </c>
      <c r="N826" s="208">
        <v>12</v>
      </c>
    </row>
    <row r="827" s="208" customFormat="1" spans="1:10">
      <c r="A827" s="283" t="s">
        <v>767</v>
      </c>
      <c r="B827" s="240"/>
      <c r="C827" s="287">
        <v>0</v>
      </c>
      <c r="D827" s="240">
        <v>59</v>
      </c>
      <c r="E827" s="227"/>
      <c r="F827" s="228"/>
      <c r="G827" s="229"/>
      <c r="H827" s="281">
        <f t="shared" si="64"/>
        <v>0</v>
      </c>
      <c r="I827" s="240"/>
      <c r="J827" s="229"/>
    </row>
    <row r="828" s="208" customFormat="1" spans="1:10">
      <c r="A828" s="283" t="s">
        <v>768</v>
      </c>
      <c r="B828" s="240">
        <v>129</v>
      </c>
      <c r="C828" s="287">
        <v>5</v>
      </c>
      <c r="D828" s="240">
        <v>0</v>
      </c>
      <c r="E828" s="227"/>
      <c r="F828" s="228"/>
      <c r="G828" s="229"/>
      <c r="H828" s="281">
        <f t="shared" si="64"/>
        <v>0</v>
      </c>
      <c r="I828" s="240"/>
      <c r="J828" s="229"/>
    </row>
    <row r="829" s="208" customFormat="1" spans="1:10">
      <c r="A829" s="283" t="s">
        <v>769</v>
      </c>
      <c r="B829" s="240"/>
      <c r="C829" s="287">
        <v>0</v>
      </c>
      <c r="D829" s="240">
        <v>0</v>
      </c>
      <c r="E829" s="227"/>
      <c r="F829" s="228"/>
      <c r="G829" s="229"/>
      <c r="H829" s="281">
        <f t="shared" si="64"/>
        <v>0</v>
      </c>
      <c r="I829" s="240"/>
      <c r="J829" s="229"/>
    </row>
    <row r="830" s="208" customFormat="1" spans="1:14">
      <c r="A830" s="283" t="s">
        <v>770</v>
      </c>
      <c r="B830" s="240">
        <v>2569</v>
      </c>
      <c r="C830" s="287">
        <v>3095</v>
      </c>
      <c r="D830" s="240">
        <v>2722</v>
      </c>
      <c r="E830" s="227"/>
      <c r="F830" s="228"/>
      <c r="G830" s="229"/>
      <c r="H830" s="281">
        <f t="shared" si="64"/>
        <v>2685</v>
      </c>
      <c r="I830" s="240"/>
      <c r="J830" s="229"/>
      <c r="M830" s="208">
        <v>1097</v>
      </c>
      <c r="N830" s="208">
        <v>1588</v>
      </c>
    </row>
    <row r="831" s="208" customFormat="1" spans="1:14">
      <c r="A831" s="283" t="s">
        <v>771</v>
      </c>
      <c r="B831" s="240">
        <v>2781</v>
      </c>
      <c r="C831" s="287">
        <v>438</v>
      </c>
      <c r="D831" s="240">
        <v>349</v>
      </c>
      <c r="E831" s="227"/>
      <c r="F831" s="228"/>
      <c r="G831" s="229"/>
      <c r="H831" s="281">
        <f t="shared" si="64"/>
        <v>1446</v>
      </c>
      <c r="I831" s="240"/>
      <c r="J831" s="229"/>
      <c r="L831" s="208">
        <v>40</v>
      </c>
      <c r="N831" s="208">
        <v>1406</v>
      </c>
    </row>
    <row r="832" spans="1:10">
      <c r="A832" s="298" t="s">
        <v>772</v>
      </c>
      <c r="B832" s="308">
        <v>3404</v>
      </c>
      <c r="C832" s="304">
        <v>2878</v>
      </c>
      <c r="D832" s="308">
        <f>SUM(D833:D854)</f>
        <v>1240</v>
      </c>
      <c r="E832" s="278">
        <f>D832/C832*100</f>
        <v>43.0854760250174</v>
      </c>
      <c r="F832" s="276">
        <f>D832-B832</f>
        <v>-2164</v>
      </c>
      <c r="G832" s="279">
        <f>(D832/B832-1)*100</f>
        <v>-63.572267920094</v>
      </c>
      <c r="H832" s="304">
        <f>SUM(H833:H854)</f>
        <v>5790</v>
      </c>
      <c r="I832" s="295">
        <f>H832-C832</f>
        <v>2912</v>
      </c>
      <c r="J832" s="279">
        <f>(H832/C832-1)*100</f>
        <v>101.181375955525</v>
      </c>
    </row>
    <row r="833" s="208" customFormat="1" spans="1:12">
      <c r="A833" s="283" t="s">
        <v>731</v>
      </c>
      <c r="B833" s="240">
        <v>208</v>
      </c>
      <c r="C833" s="287">
        <v>196</v>
      </c>
      <c r="D833" s="240">
        <v>247</v>
      </c>
      <c r="E833" s="227"/>
      <c r="F833" s="228"/>
      <c r="G833" s="229"/>
      <c r="H833" s="281">
        <f>L833+M833+N833</f>
        <v>217</v>
      </c>
      <c r="I833" s="240"/>
      <c r="J833" s="229"/>
      <c r="L833" s="208">
        <v>217</v>
      </c>
    </row>
    <row r="834" s="208" customFormat="1" spans="1:12">
      <c r="A834" s="283" t="s">
        <v>732</v>
      </c>
      <c r="B834" s="240">
        <v>51</v>
      </c>
      <c r="C834" s="287">
        <v>46</v>
      </c>
      <c r="D834" s="240">
        <v>207</v>
      </c>
      <c r="E834" s="227"/>
      <c r="F834" s="228"/>
      <c r="G834" s="229"/>
      <c r="H834" s="281">
        <f>L834+M834+N834</f>
        <v>75</v>
      </c>
      <c r="I834" s="240"/>
      <c r="J834" s="229"/>
      <c r="L834" s="208">
        <v>75</v>
      </c>
    </row>
    <row r="835" s="208" customFormat="1" spans="1:10">
      <c r="A835" s="283" t="s">
        <v>733</v>
      </c>
      <c r="B835" s="240"/>
      <c r="C835" s="287">
        <v>0</v>
      </c>
      <c r="D835" s="240">
        <v>0</v>
      </c>
      <c r="E835" s="227"/>
      <c r="F835" s="228"/>
      <c r="G835" s="229"/>
      <c r="H835" s="281">
        <f>L835+M835+N835</f>
        <v>0</v>
      </c>
      <c r="I835" s="240"/>
      <c r="J835" s="229"/>
    </row>
    <row r="836" s="208" customFormat="1" spans="1:12">
      <c r="A836" s="283" t="s">
        <v>773</v>
      </c>
      <c r="B836" s="240">
        <v>1036</v>
      </c>
      <c r="C836" s="287">
        <v>793</v>
      </c>
      <c r="D836" s="240">
        <v>664</v>
      </c>
      <c r="E836" s="227"/>
      <c r="F836" s="228"/>
      <c r="G836" s="229"/>
      <c r="H836" s="281">
        <f>L836+M836+N836</f>
        <v>700</v>
      </c>
      <c r="I836" s="240"/>
      <c r="J836" s="229"/>
      <c r="L836" s="208">
        <v>700</v>
      </c>
    </row>
    <row r="837" s="208" customFormat="1" spans="1:14">
      <c r="A837" s="283" t="s">
        <v>774</v>
      </c>
      <c r="B837" s="240">
        <v>1132</v>
      </c>
      <c r="C837" s="287">
        <v>210</v>
      </c>
      <c r="D837" s="240">
        <v>26</v>
      </c>
      <c r="E837" s="227"/>
      <c r="F837" s="228"/>
      <c r="G837" s="229"/>
      <c r="H837" s="281">
        <f t="shared" ref="H837:H856" si="65">L837+M837+N837</f>
        <v>899</v>
      </c>
      <c r="I837" s="240"/>
      <c r="J837" s="229"/>
      <c r="M837" s="208">
        <v>94</v>
      </c>
      <c r="N837" s="208">
        <v>805</v>
      </c>
    </row>
    <row r="838" s="208" customFormat="1" spans="1:14">
      <c r="A838" s="283" t="s">
        <v>775</v>
      </c>
      <c r="B838" s="240"/>
      <c r="C838" s="287">
        <v>70</v>
      </c>
      <c r="D838" s="240">
        <v>0</v>
      </c>
      <c r="E838" s="227"/>
      <c r="F838" s="228"/>
      <c r="G838" s="229"/>
      <c r="H838" s="281">
        <f t="shared" si="65"/>
        <v>20</v>
      </c>
      <c r="I838" s="240"/>
      <c r="J838" s="229"/>
      <c r="N838" s="208">
        <v>20</v>
      </c>
    </row>
    <row r="839" s="208" customFormat="1" spans="1:10">
      <c r="A839" s="283" t="s">
        <v>776</v>
      </c>
      <c r="B839" s="240"/>
      <c r="C839" s="287">
        <v>0</v>
      </c>
      <c r="D839" s="240">
        <v>0</v>
      </c>
      <c r="E839" s="227"/>
      <c r="F839" s="228"/>
      <c r="G839" s="229"/>
      <c r="H839" s="281">
        <f t="shared" si="65"/>
        <v>0</v>
      </c>
      <c r="I839" s="240"/>
      <c r="J839" s="229"/>
    </row>
    <row r="840" s="208" customFormat="1" spans="1:14">
      <c r="A840" s="283" t="s">
        <v>777</v>
      </c>
      <c r="B840" s="240"/>
      <c r="C840" s="287">
        <v>855</v>
      </c>
      <c r="D840" s="240">
        <v>19</v>
      </c>
      <c r="E840" s="227"/>
      <c r="F840" s="228"/>
      <c r="G840" s="229"/>
      <c r="H840" s="281">
        <f t="shared" si="65"/>
        <v>1283</v>
      </c>
      <c r="I840" s="240"/>
      <c r="J840" s="229"/>
      <c r="M840" s="208">
        <v>1058</v>
      </c>
      <c r="N840" s="208">
        <v>225</v>
      </c>
    </row>
    <row r="841" s="208" customFormat="1" spans="1:10">
      <c r="A841" s="283" t="s">
        <v>778</v>
      </c>
      <c r="B841" s="240"/>
      <c r="C841" s="287">
        <v>0</v>
      </c>
      <c r="D841" s="240"/>
      <c r="E841" s="227"/>
      <c r="F841" s="228"/>
      <c r="G841" s="229"/>
      <c r="H841" s="281">
        <f t="shared" si="65"/>
        <v>0</v>
      </c>
      <c r="I841" s="240"/>
      <c r="J841" s="229"/>
    </row>
    <row r="842" s="208" customFormat="1" spans="1:10">
      <c r="A842" s="283" t="s">
        <v>779</v>
      </c>
      <c r="B842" s="240"/>
      <c r="C842" s="287">
        <v>0</v>
      </c>
      <c r="D842" s="240"/>
      <c r="E842" s="227"/>
      <c r="F842" s="228"/>
      <c r="G842" s="229"/>
      <c r="H842" s="281">
        <f t="shared" si="65"/>
        <v>0</v>
      </c>
      <c r="I842" s="240"/>
      <c r="J842" s="229"/>
    </row>
    <row r="843" s="208" customFormat="1" spans="1:10">
      <c r="A843" s="283" t="s">
        <v>780</v>
      </c>
      <c r="B843" s="240"/>
      <c r="C843" s="287">
        <v>0</v>
      </c>
      <c r="D843" s="240"/>
      <c r="E843" s="227"/>
      <c r="F843" s="228"/>
      <c r="G843" s="229"/>
      <c r="H843" s="281">
        <f t="shared" si="65"/>
        <v>0</v>
      </c>
      <c r="I843" s="240"/>
      <c r="J843" s="229"/>
    </row>
    <row r="844" s="208" customFormat="1" spans="1:10">
      <c r="A844" s="283" t="s">
        <v>781</v>
      </c>
      <c r="B844" s="240"/>
      <c r="C844" s="287">
        <v>0</v>
      </c>
      <c r="D844" s="240"/>
      <c r="E844" s="227"/>
      <c r="F844" s="228"/>
      <c r="G844" s="229"/>
      <c r="H844" s="281">
        <f t="shared" si="65"/>
        <v>0</v>
      </c>
      <c r="I844" s="240"/>
      <c r="J844" s="229"/>
    </row>
    <row r="845" s="208" customFormat="1" spans="1:10">
      <c r="A845" s="283" t="s">
        <v>782</v>
      </c>
      <c r="B845" s="240"/>
      <c r="C845" s="287">
        <v>0</v>
      </c>
      <c r="D845" s="240"/>
      <c r="E845" s="227"/>
      <c r="F845" s="228"/>
      <c r="G845" s="229"/>
      <c r="H845" s="281">
        <f t="shared" si="65"/>
        <v>0</v>
      </c>
      <c r="I845" s="240"/>
      <c r="J845" s="229"/>
    </row>
    <row r="846" s="208" customFormat="1" spans="1:10">
      <c r="A846" s="283" t="s">
        <v>783</v>
      </c>
      <c r="B846" s="240"/>
      <c r="C846" s="287">
        <v>0</v>
      </c>
      <c r="D846" s="240"/>
      <c r="E846" s="227"/>
      <c r="F846" s="228"/>
      <c r="G846" s="229"/>
      <c r="H846" s="281">
        <f t="shared" si="65"/>
        <v>0</v>
      </c>
      <c r="I846" s="240"/>
      <c r="J846" s="229"/>
    </row>
    <row r="847" s="208" customFormat="1" spans="1:14">
      <c r="A847" s="283" t="s">
        <v>784</v>
      </c>
      <c r="B847" s="240">
        <v>394</v>
      </c>
      <c r="C847" s="287">
        <v>0</v>
      </c>
      <c r="D847" s="240"/>
      <c r="E847" s="227"/>
      <c r="F847" s="228"/>
      <c r="G847" s="229"/>
      <c r="H847" s="281">
        <f t="shared" si="65"/>
        <v>50</v>
      </c>
      <c r="I847" s="240"/>
      <c r="J847" s="229"/>
      <c r="N847" s="208">
        <v>50</v>
      </c>
    </row>
    <row r="848" s="208" customFormat="1" spans="1:10">
      <c r="A848" s="283" t="s">
        <v>785</v>
      </c>
      <c r="B848" s="240"/>
      <c r="C848" s="287">
        <v>0</v>
      </c>
      <c r="D848" s="240"/>
      <c r="E848" s="227"/>
      <c r="F848" s="228"/>
      <c r="G848" s="229"/>
      <c r="H848" s="281">
        <f t="shared" si="65"/>
        <v>0</v>
      </c>
      <c r="I848" s="240"/>
      <c r="J848" s="229"/>
    </row>
    <row r="849" s="208" customFormat="1" spans="1:10">
      <c r="A849" s="283" t="s">
        <v>786</v>
      </c>
      <c r="B849" s="240"/>
      <c r="C849" s="287">
        <v>0</v>
      </c>
      <c r="D849" s="240"/>
      <c r="E849" s="227"/>
      <c r="F849" s="228"/>
      <c r="G849" s="229"/>
      <c r="H849" s="281">
        <f t="shared" si="65"/>
        <v>0</v>
      </c>
      <c r="I849" s="240"/>
      <c r="J849" s="229"/>
    </row>
    <row r="850" s="208" customFormat="1" spans="1:10">
      <c r="A850" s="283" t="s">
        <v>787</v>
      </c>
      <c r="B850" s="240"/>
      <c r="C850" s="287">
        <v>0</v>
      </c>
      <c r="D850" s="240"/>
      <c r="E850" s="227"/>
      <c r="F850" s="228"/>
      <c r="G850" s="229"/>
      <c r="H850" s="281">
        <f t="shared" si="65"/>
        <v>0</v>
      </c>
      <c r="I850" s="240"/>
      <c r="J850" s="229"/>
    </row>
    <row r="851" s="208" customFormat="1" spans="1:13">
      <c r="A851" s="283" t="s">
        <v>788</v>
      </c>
      <c r="B851" s="240"/>
      <c r="C851" s="287">
        <v>0</v>
      </c>
      <c r="D851" s="240"/>
      <c r="E851" s="227"/>
      <c r="F851" s="228"/>
      <c r="G851" s="229"/>
      <c r="H851" s="281">
        <f t="shared" si="65"/>
        <v>10</v>
      </c>
      <c r="I851" s="240"/>
      <c r="J851" s="229"/>
      <c r="M851" s="208">
        <v>10</v>
      </c>
    </row>
    <row r="852" s="208" customFormat="1" spans="1:10">
      <c r="A852" s="283" t="s">
        <v>789</v>
      </c>
      <c r="B852" s="240"/>
      <c r="C852" s="287">
        <v>0</v>
      </c>
      <c r="D852" s="240"/>
      <c r="E852" s="227"/>
      <c r="F852" s="228"/>
      <c r="G852" s="229"/>
      <c r="H852" s="281">
        <f t="shared" si="65"/>
        <v>0</v>
      </c>
      <c r="I852" s="240"/>
      <c r="J852" s="229"/>
    </row>
    <row r="853" s="208" customFormat="1" spans="1:10">
      <c r="A853" s="283" t="s">
        <v>757</v>
      </c>
      <c r="B853" s="240"/>
      <c r="C853" s="287">
        <v>0</v>
      </c>
      <c r="D853" s="240"/>
      <c r="E853" s="227"/>
      <c r="F853" s="228"/>
      <c r="G853" s="229"/>
      <c r="H853" s="281">
        <f t="shared" si="65"/>
        <v>0</v>
      </c>
      <c r="I853" s="240"/>
      <c r="J853" s="229"/>
    </row>
    <row r="854" s="208" customFormat="1" spans="1:14">
      <c r="A854" s="283" t="s">
        <v>790</v>
      </c>
      <c r="B854" s="240">
        <v>583</v>
      </c>
      <c r="C854" s="287">
        <v>708</v>
      </c>
      <c r="D854" s="240">
        <v>77</v>
      </c>
      <c r="E854" s="227"/>
      <c r="F854" s="228"/>
      <c r="G854" s="229"/>
      <c r="H854" s="281">
        <f t="shared" si="65"/>
        <v>2536</v>
      </c>
      <c r="I854" s="240"/>
      <c r="J854" s="229"/>
      <c r="M854" s="208">
        <v>1817</v>
      </c>
      <c r="N854" s="208">
        <v>719</v>
      </c>
    </row>
    <row r="855" spans="1:10">
      <c r="A855" s="298" t="s">
        <v>791</v>
      </c>
      <c r="B855" s="308">
        <v>13838</v>
      </c>
      <c r="C855" s="304">
        <v>9543</v>
      </c>
      <c r="D855" s="308">
        <f>SUM(D856:D882)</f>
        <v>5596</v>
      </c>
      <c r="E855" s="278">
        <f>D855/C855*100</f>
        <v>58.6398407209473</v>
      </c>
      <c r="F855" s="276">
        <f>D855-B855</f>
        <v>-8242</v>
      </c>
      <c r="G855" s="279">
        <f>(D855/B855-1)*100</f>
        <v>-59.5606301488654</v>
      </c>
      <c r="H855" s="304">
        <f>SUM(H856:H882)</f>
        <v>2432</v>
      </c>
      <c r="I855" s="295">
        <f>H855-C855</f>
        <v>-7111</v>
      </c>
      <c r="J855" s="279">
        <f>(H855/C855-1)*100</f>
        <v>-74.5153515665933</v>
      </c>
    </row>
    <row r="856" s="208" customFormat="1" spans="1:12">
      <c r="A856" s="283" t="s">
        <v>731</v>
      </c>
      <c r="B856" s="240">
        <v>446</v>
      </c>
      <c r="C856" s="287">
        <v>518</v>
      </c>
      <c r="D856" s="240">
        <v>423</v>
      </c>
      <c r="E856" s="227"/>
      <c r="F856" s="228"/>
      <c r="G856" s="229"/>
      <c r="H856" s="281">
        <f t="shared" ref="H856:H882" si="66">L856+M856+N856</f>
        <v>472</v>
      </c>
      <c r="I856" s="240"/>
      <c r="J856" s="229"/>
      <c r="L856" s="208">
        <v>472</v>
      </c>
    </row>
    <row r="857" s="208" customFormat="1" spans="1:10">
      <c r="A857" s="283" t="s">
        <v>732</v>
      </c>
      <c r="B857" s="240">
        <v>60</v>
      </c>
      <c r="C857" s="287">
        <v>22</v>
      </c>
      <c r="D857" s="240">
        <v>4</v>
      </c>
      <c r="E857" s="227"/>
      <c r="F857" s="228"/>
      <c r="G857" s="229"/>
      <c r="H857" s="281">
        <f t="shared" si="66"/>
        <v>0</v>
      </c>
      <c r="I857" s="240"/>
      <c r="J857" s="229"/>
    </row>
    <row r="858" s="208" customFormat="1" spans="1:10">
      <c r="A858" s="283" t="s">
        <v>733</v>
      </c>
      <c r="B858" s="240"/>
      <c r="C858" s="287">
        <v>0</v>
      </c>
      <c r="D858" s="240"/>
      <c r="E858" s="227"/>
      <c r="F858" s="228"/>
      <c r="G858" s="229"/>
      <c r="H858" s="281">
        <f t="shared" si="66"/>
        <v>0</v>
      </c>
      <c r="I858" s="240"/>
      <c r="J858" s="229"/>
    </row>
    <row r="859" s="208" customFormat="1" spans="1:12">
      <c r="A859" s="283" t="s">
        <v>792</v>
      </c>
      <c r="B859" s="240">
        <v>217</v>
      </c>
      <c r="C859" s="287">
        <v>25</v>
      </c>
      <c r="D859" s="240"/>
      <c r="E859" s="227"/>
      <c r="F859" s="228"/>
      <c r="G859" s="229"/>
      <c r="H859" s="281">
        <f t="shared" si="66"/>
        <v>3</v>
      </c>
      <c r="I859" s="240"/>
      <c r="J859" s="229"/>
      <c r="L859" s="208">
        <v>3</v>
      </c>
    </row>
    <row r="860" s="208" customFormat="1" spans="1:14">
      <c r="A860" s="283" t="s">
        <v>793</v>
      </c>
      <c r="B860" s="240">
        <v>4590</v>
      </c>
      <c r="C860" s="287">
        <v>6396</v>
      </c>
      <c r="D860" s="240">
        <v>3771</v>
      </c>
      <c r="E860" s="227"/>
      <c r="F860" s="228"/>
      <c r="G860" s="229"/>
      <c r="H860" s="281">
        <f t="shared" si="66"/>
        <v>45</v>
      </c>
      <c r="I860" s="240"/>
      <c r="J860" s="229"/>
      <c r="N860" s="208">
        <v>45</v>
      </c>
    </row>
    <row r="861" s="208" customFormat="1" spans="1:12">
      <c r="A861" s="283" t="s">
        <v>794</v>
      </c>
      <c r="B861" s="240">
        <v>3380</v>
      </c>
      <c r="C861" s="287">
        <v>614</v>
      </c>
      <c r="D861" s="240">
        <v>785</v>
      </c>
      <c r="E861" s="227"/>
      <c r="F861" s="228"/>
      <c r="G861" s="229"/>
      <c r="H861" s="281">
        <f t="shared" si="66"/>
        <v>690</v>
      </c>
      <c r="I861" s="240"/>
      <c r="J861" s="229"/>
      <c r="L861" s="208">
        <v>690</v>
      </c>
    </row>
    <row r="862" s="208" customFormat="1" spans="1:10">
      <c r="A862" s="283" t="s">
        <v>795</v>
      </c>
      <c r="B862" s="240"/>
      <c r="C862" s="287">
        <v>0</v>
      </c>
      <c r="D862" s="240">
        <v>0</v>
      </c>
      <c r="E862" s="227"/>
      <c r="F862" s="228"/>
      <c r="G862" s="229"/>
      <c r="H862" s="281">
        <f t="shared" si="66"/>
        <v>0</v>
      </c>
      <c r="I862" s="240"/>
      <c r="J862" s="229"/>
    </row>
    <row r="863" s="208" customFormat="1" spans="1:10">
      <c r="A863" s="283" t="s">
        <v>796</v>
      </c>
      <c r="B863" s="240"/>
      <c r="C863" s="287">
        <v>16</v>
      </c>
      <c r="D863" s="240">
        <v>1</v>
      </c>
      <c r="E863" s="227"/>
      <c r="F863" s="228"/>
      <c r="G863" s="229"/>
      <c r="H863" s="281">
        <f t="shared" si="66"/>
        <v>0</v>
      </c>
      <c r="I863" s="240"/>
      <c r="J863" s="229"/>
    </row>
    <row r="864" s="208" customFormat="1" spans="1:10">
      <c r="A864" s="283" t="s">
        <v>797</v>
      </c>
      <c r="B864" s="240"/>
      <c r="C864" s="287">
        <v>0</v>
      </c>
      <c r="D864" s="240">
        <v>0</v>
      </c>
      <c r="E864" s="227"/>
      <c r="F864" s="228"/>
      <c r="G864" s="229"/>
      <c r="H864" s="281">
        <f t="shared" si="66"/>
        <v>0</v>
      </c>
      <c r="I864" s="240"/>
      <c r="J864" s="229"/>
    </row>
    <row r="865" s="208" customFormat="1" spans="1:14">
      <c r="A865" s="283" t="s">
        <v>798</v>
      </c>
      <c r="B865" s="240">
        <v>287</v>
      </c>
      <c r="C865" s="287">
        <v>248</v>
      </c>
      <c r="D865" s="240">
        <v>40</v>
      </c>
      <c r="E865" s="227"/>
      <c r="F865" s="228"/>
      <c r="G865" s="229"/>
      <c r="H865" s="281">
        <f t="shared" si="66"/>
        <v>253</v>
      </c>
      <c r="I865" s="240"/>
      <c r="J865" s="229"/>
      <c r="N865" s="208">
        <v>253</v>
      </c>
    </row>
    <row r="866" s="208" customFormat="1" spans="1:10">
      <c r="A866" s="283" t="s">
        <v>799</v>
      </c>
      <c r="B866" s="240">
        <v>92</v>
      </c>
      <c r="C866" s="287">
        <v>20</v>
      </c>
      <c r="D866" s="240">
        <v>12</v>
      </c>
      <c r="E866" s="227"/>
      <c r="F866" s="228"/>
      <c r="G866" s="229"/>
      <c r="H866" s="281">
        <f t="shared" si="66"/>
        <v>0</v>
      </c>
      <c r="I866" s="240"/>
      <c r="J866" s="229"/>
    </row>
    <row r="867" s="208" customFormat="1" spans="1:10">
      <c r="A867" s="283" t="s">
        <v>800</v>
      </c>
      <c r="B867" s="240"/>
      <c r="C867" s="287">
        <v>0</v>
      </c>
      <c r="D867" s="240">
        <v>0</v>
      </c>
      <c r="E867" s="227"/>
      <c r="F867" s="228"/>
      <c r="G867" s="229"/>
      <c r="H867" s="281">
        <f t="shared" si="66"/>
        <v>0</v>
      </c>
      <c r="I867" s="240"/>
      <c r="J867" s="229"/>
    </row>
    <row r="868" s="208" customFormat="1" spans="1:10">
      <c r="A868" s="283" t="s">
        <v>801</v>
      </c>
      <c r="B868" s="240"/>
      <c r="C868" s="287">
        <v>0</v>
      </c>
      <c r="D868" s="240">
        <v>0</v>
      </c>
      <c r="E868" s="227"/>
      <c r="F868" s="228"/>
      <c r="G868" s="229"/>
      <c r="H868" s="281">
        <f t="shared" si="66"/>
        <v>0</v>
      </c>
      <c r="I868" s="240"/>
      <c r="J868" s="229"/>
    </row>
    <row r="869" s="208" customFormat="1" spans="1:12">
      <c r="A869" s="283" t="s">
        <v>802</v>
      </c>
      <c r="B869" s="240">
        <v>166</v>
      </c>
      <c r="C869" s="287">
        <v>182</v>
      </c>
      <c r="D869" s="240">
        <v>227</v>
      </c>
      <c r="E869" s="227"/>
      <c r="F869" s="228"/>
      <c r="G869" s="229"/>
      <c r="H869" s="281">
        <f t="shared" si="66"/>
        <v>98</v>
      </c>
      <c r="I869" s="240"/>
      <c r="J869" s="229"/>
      <c r="L869" s="208">
        <v>98</v>
      </c>
    </row>
    <row r="870" s="208" customFormat="1" spans="1:10">
      <c r="A870" s="283" t="s">
        <v>803</v>
      </c>
      <c r="B870" s="240">
        <v>4</v>
      </c>
      <c r="C870" s="287">
        <v>40</v>
      </c>
      <c r="D870" s="240">
        <v>8</v>
      </c>
      <c r="E870" s="227"/>
      <c r="F870" s="228"/>
      <c r="G870" s="229"/>
      <c r="H870" s="281">
        <f t="shared" si="66"/>
        <v>0</v>
      </c>
      <c r="I870" s="240"/>
      <c r="J870" s="229"/>
    </row>
    <row r="871" s="208" customFormat="1" spans="1:12">
      <c r="A871" s="283" t="s">
        <v>804</v>
      </c>
      <c r="B871" s="240">
        <v>575</v>
      </c>
      <c r="C871" s="287">
        <v>0</v>
      </c>
      <c r="D871" s="240">
        <v>0</v>
      </c>
      <c r="E871" s="227"/>
      <c r="F871" s="228"/>
      <c r="G871" s="229"/>
      <c r="H871" s="281">
        <f t="shared" si="66"/>
        <v>10</v>
      </c>
      <c r="I871" s="240"/>
      <c r="J871" s="229"/>
      <c r="L871" s="208">
        <v>10</v>
      </c>
    </row>
    <row r="872" s="208" customFormat="1" spans="1:10">
      <c r="A872" s="283" t="s">
        <v>805</v>
      </c>
      <c r="B872" s="240"/>
      <c r="C872" s="287">
        <v>0</v>
      </c>
      <c r="D872" s="240">
        <v>0</v>
      </c>
      <c r="E872" s="227"/>
      <c r="F872" s="228"/>
      <c r="G872" s="229"/>
      <c r="H872" s="281">
        <f t="shared" si="66"/>
        <v>0</v>
      </c>
      <c r="I872" s="240"/>
      <c r="J872" s="229"/>
    </row>
    <row r="873" s="208" customFormat="1" spans="1:10">
      <c r="A873" s="283" t="s">
        <v>806</v>
      </c>
      <c r="B873" s="240"/>
      <c r="C873" s="287">
        <v>0</v>
      </c>
      <c r="D873" s="240">
        <v>0</v>
      </c>
      <c r="E873" s="227"/>
      <c r="F873" s="228"/>
      <c r="G873" s="229"/>
      <c r="H873" s="281">
        <f t="shared" si="66"/>
        <v>0</v>
      </c>
      <c r="I873" s="240"/>
      <c r="J873" s="229"/>
    </row>
    <row r="874" s="208" customFormat="1" spans="1:12">
      <c r="A874" s="283" t="s">
        <v>807</v>
      </c>
      <c r="B874" s="240">
        <v>328</v>
      </c>
      <c r="C874" s="287">
        <v>1335</v>
      </c>
      <c r="D874" s="240">
        <v>233</v>
      </c>
      <c r="E874" s="227"/>
      <c r="F874" s="228"/>
      <c r="G874" s="229"/>
      <c r="H874" s="281">
        <f t="shared" si="66"/>
        <v>29</v>
      </c>
      <c r="I874" s="240"/>
      <c r="J874" s="229"/>
      <c r="L874" s="208">
        <v>29</v>
      </c>
    </row>
    <row r="875" s="208" customFormat="1" spans="1:13">
      <c r="A875" s="283" t="s">
        <v>808</v>
      </c>
      <c r="B875" s="240"/>
      <c r="C875" s="287">
        <v>0</v>
      </c>
      <c r="D875" s="240">
        <v>33</v>
      </c>
      <c r="E875" s="227"/>
      <c r="F875" s="228"/>
      <c r="G875" s="229"/>
      <c r="H875" s="281">
        <f t="shared" si="66"/>
        <v>32</v>
      </c>
      <c r="I875" s="240"/>
      <c r="J875" s="229"/>
      <c r="M875" s="208">
        <v>32</v>
      </c>
    </row>
    <row r="876" s="208" customFormat="1" spans="1:10">
      <c r="A876" s="283" t="s">
        <v>809</v>
      </c>
      <c r="B876" s="240"/>
      <c r="C876" s="287">
        <v>0</v>
      </c>
      <c r="D876" s="240">
        <v>0</v>
      </c>
      <c r="E876" s="227"/>
      <c r="F876" s="228"/>
      <c r="G876" s="229"/>
      <c r="H876" s="281">
        <f t="shared" si="66"/>
        <v>0</v>
      </c>
      <c r="I876" s="240"/>
      <c r="J876" s="229"/>
    </row>
    <row r="877" s="208" customFormat="1" spans="1:10">
      <c r="A877" s="283" t="s">
        <v>785</v>
      </c>
      <c r="B877" s="240"/>
      <c r="C877" s="287">
        <v>0</v>
      </c>
      <c r="D877" s="240">
        <v>0</v>
      </c>
      <c r="E877" s="227"/>
      <c r="F877" s="228"/>
      <c r="G877" s="229"/>
      <c r="H877" s="281">
        <f t="shared" si="66"/>
        <v>0</v>
      </c>
      <c r="I877" s="240"/>
      <c r="J877" s="229"/>
    </row>
    <row r="878" s="208" customFormat="1" spans="1:14">
      <c r="A878" s="283" t="s">
        <v>810</v>
      </c>
      <c r="B878" s="240">
        <v>199</v>
      </c>
      <c r="C878" s="287">
        <v>11</v>
      </c>
      <c r="D878" s="240">
        <v>10</v>
      </c>
      <c r="E878" s="227"/>
      <c r="F878" s="228"/>
      <c r="G878" s="229"/>
      <c r="H878" s="281">
        <f t="shared" si="66"/>
        <v>139</v>
      </c>
      <c r="I878" s="240"/>
      <c r="J878" s="229"/>
      <c r="N878" s="208">
        <v>139</v>
      </c>
    </row>
    <row r="879" s="208" customFormat="1" spans="1:10">
      <c r="A879" s="283" t="s">
        <v>811</v>
      </c>
      <c r="B879" s="240">
        <v>642</v>
      </c>
      <c r="C879" s="287">
        <v>116</v>
      </c>
      <c r="D879" s="240">
        <v>10</v>
      </c>
      <c r="E879" s="227"/>
      <c r="F879" s="228"/>
      <c r="G879" s="229"/>
      <c r="H879" s="281">
        <f t="shared" si="66"/>
        <v>0</v>
      </c>
      <c r="I879" s="240"/>
      <c r="J879" s="229"/>
    </row>
    <row r="880" s="208" customFormat="1" spans="1:10">
      <c r="A880" s="167" t="s">
        <v>812</v>
      </c>
      <c r="B880" s="240"/>
      <c r="C880" s="287">
        <v>0</v>
      </c>
      <c r="D880" s="240">
        <v>0</v>
      </c>
      <c r="E880" s="227"/>
      <c r="F880" s="228"/>
      <c r="G880" s="229"/>
      <c r="H880" s="281">
        <f t="shared" si="66"/>
        <v>0</v>
      </c>
      <c r="I880" s="240"/>
      <c r="J880" s="229"/>
    </row>
    <row r="881" s="208" customFormat="1" spans="1:10">
      <c r="A881" s="167" t="s">
        <v>813</v>
      </c>
      <c r="B881" s="240"/>
      <c r="C881" s="287">
        <v>0</v>
      </c>
      <c r="D881" s="240">
        <v>0</v>
      </c>
      <c r="E881" s="227"/>
      <c r="F881" s="228"/>
      <c r="G881" s="229"/>
      <c r="H881" s="281">
        <f t="shared" si="66"/>
        <v>0</v>
      </c>
      <c r="I881" s="240"/>
      <c r="J881" s="229"/>
    </row>
    <row r="882" s="208" customFormat="1" spans="1:13">
      <c r="A882" s="283" t="s">
        <v>814</v>
      </c>
      <c r="B882" s="240">
        <v>2852</v>
      </c>
      <c r="C882" s="287">
        <v>0</v>
      </c>
      <c r="D882" s="240">
        <v>39</v>
      </c>
      <c r="E882" s="227"/>
      <c r="F882" s="228"/>
      <c r="G882" s="229"/>
      <c r="H882" s="281">
        <f t="shared" si="66"/>
        <v>661</v>
      </c>
      <c r="I882" s="240"/>
      <c r="J882" s="229"/>
      <c r="M882" s="208">
        <v>661</v>
      </c>
    </row>
    <row r="883" spans="1:10">
      <c r="A883" s="298" t="s">
        <v>815</v>
      </c>
      <c r="B883" s="308">
        <v>12985</v>
      </c>
      <c r="C883" s="304">
        <v>11923</v>
      </c>
      <c r="D883" s="308">
        <f>SUM(D884:D893)</f>
        <v>14454</v>
      </c>
      <c r="E883" s="278">
        <f>D883/C883*100</f>
        <v>121.227878889541</v>
      </c>
      <c r="F883" s="276">
        <f>D883-B883</f>
        <v>1469</v>
      </c>
      <c r="G883" s="279">
        <f>(D883/B883-1)*100</f>
        <v>11.3130535232961</v>
      </c>
      <c r="H883" s="304">
        <f>SUM(H884:H893)</f>
        <v>7574</v>
      </c>
      <c r="I883" s="295">
        <f>H883-C883</f>
        <v>-4349</v>
      </c>
      <c r="J883" s="279">
        <f>(H883/C883-1)*100</f>
        <v>-36.4757191981884</v>
      </c>
    </row>
    <row r="884" s="208" customFormat="1" spans="1:12">
      <c r="A884" s="283" t="s">
        <v>731</v>
      </c>
      <c r="B884" s="240">
        <v>169</v>
      </c>
      <c r="C884" s="287">
        <v>164</v>
      </c>
      <c r="D884" s="240">
        <v>137</v>
      </c>
      <c r="E884" s="227"/>
      <c r="F884" s="228"/>
      <c r="G884" s="229"/>
      <c r="H884" s="281">
        <f t="shared" ref="H884:H893" si="67">L884+M884+N884</f>
        <v>165</v>
      </c>
      <c r="I884" s="240"/>
      <c r="J884" s="229"/>
      <c r="L884" s="208">
        <v>165</v>
      </c>
    </row>
    <row r="885" s="208" customFormat="1" spans="1:12">
      <c r="A885" s="283" t="s">
        <v>732</v>
      </c>
      <c r="B885" s="240">
        <v>196</v>
      </c>
      <c r="C885" s="287">
        <v>291</v>
      </c>
      <c r="D885" s="240">
        <v>228</v>
      </c>
      <c r="E885" s="227"/>
      <c r="F885" s="228"/>
      <c r="G885" s="229"/>
      <c r="H885" s="281">
        <f t="shared" si="67"/>
        <v>246</v>
      </c>
      <c r="I885" s="240"/>
      <c r="J885" s="229"/>
      <c r="L885" s="208">
        <v>246</v>
      </c>
    </row>
    <row r="886" s="208" customFormat="1" spans="1:10">
      <c r="A886" s="283" t="s">
        <v>733</v>
      </c>
      <c r="B886" s="240"/>
      <c r="C886" s="287">
        <v>0</v>
      </c>
      <c r="D886" s="240">
        <v>0</v>
      </c>
      <c r="E886" s="227"/>
      <c r="F886" s="228"/>
      <c r="G886" s="229"/>
      <c r="H886" s="281">
        <f t="shared" si="67"/>
        <v>0</v>
      </c>
      <c r="I886" s="240"/>
      <c r="J886" s="229"/>
    </row>
    <row r="887" s="208" customFormat="1" spans="1:14">
      <c r="A887" s="283" t="s">
        <v>816</v>
      </c>
      <c r="B887" s="240">
        <v>6354</v>
      </c>
      <c r="C887" s="287">
        <v>0</v>
      </c>
      <c r="D887" s="240">
        <v>5796</v>
      </c>
      <c r="E887" s="227"/>
      <c r="F887" s="228"/>
      <c r="G887" s="229"/>
      <c r="H887" s="281">
        <f t="shared" si="67"/>
        <v>37</v>
      </c>
      <c r="I887" s="240"/>
      <c r="J887" s="229"/>
      <c r="L887" s="208">
        <v>1</v>
      </c>
      <c r="N887" s="208">
        <v>36</v>
      </c>
    </row>
    <row r="888" s="208" customFormat="1" spans="1:10">
      <c r="A888" s="283" t="s">
        <v>817</v>
      </c>
      <c r="B888" s="240">
        <v>882</v>
      </c>
      <c r="C888" s="287">
        <v>0</v>
      </c>
      <c r="D888" s="240">
        <v>5216</v>
      </c>
      <c r="E888" s="227"/>
      <c r="F888" s="228"/>
      <c r="G888" s="229"/>
      <c r="H888" s="281">
        <f t="shared" si="67"/>
        <v>0</v>
      </c>
      <c r="I888" s="240"/>
      <c r="J888" s="229"/>
    </row>
    <row r="889" s="208" customFormat="1" spans="1:10">
      <c r="A889" s="283" t="s">
        <v>818</v>
      </c>
      <c r="B889" s="240">
        <v>255</v>
      </c>
      <c r="C889" s="287">
        <v>0</v>
      </c>
      <c r="D889" s="240">
        <v>369</v>
      </c>
      <c r="E889" s="227"/>
      <c r="F889" s="228"/>
      <c r="G889" s="229"/>
      <c r="H889" s="281">
        <f t="shared" si="67"/>
        <v>0</v>
      </c>
      <c r="I889" s="240"/>
      <c r="J889" s="229"/>
    </row>
    <row r="890" s="208" customFormat="1" spans="1:10">
      <c r="A890" s="283" t="s">
        <v>819</v>
      </c>
      <c r="B890" s="240">
        <v>683</v>
      </c>
      <c r="C890" s="287">
        <v>0</v>
      </c>
      <c r="D890" s="240">
        <v>5</v>
      </c>
      <c r="E890" s="227"/>
      <c r="F890" s="228"/>
      <c r="G890" s="229"/>
      <c r="H890" s="281">
        <f t="shared" si="67"/>
        <v>0</v>
      </c>
      <c r="I890" s="240"/>
      <c r="J890" s="229"/>
    </row>
    <row r="891" s="208" customFormat="1" spans="1:10">
      <c r="A891" s="283" t="s">
        <v>820</v>
      </c>
      <c r="B891" s="240"/>
      <c r="C891" s="287">
        <v>0</v>
      </c>
      <c r="D891" s="240">
        <v>0</v>
      </c>
      <c r="E891" s="227"/>
      <c r="F891" s="228"/>
      <c r="G891" s="229"/>
      <c r="H891" s="281">
        <f t="shared" si="67"/>
        <v>0</v>
      </c>
      <c r="I891" s="240"/>
      <c r="J891" s="229"/>
    </row>
    <row r="892" s="208" customFormat="1" spans="1:10">
      <c r="A892" s="283" t="s">
        <v>750</v>
      </c>
      <c r="B892" s="240">
        <v>201</v>
      </c>
      <c r="C892" s="287">
        <v>199</v>
      </c>
      <c r="D892" s="240">
        <v>3</v>
      </c>
      <c r="E892" s="227"/>
      <c r="F892" s="228"/>
      <c r="G892" s="229"/>
      <c r="H892" s="281">
        <f t="shared" si="67"/>
        <v>0</v>
      </c>
      <c r="I892" s="240"/>
      <c r="J892" s="229"/>
    </row>
    <row r="893" s="208" customFormat="1" spans="1:14">
      <c r="A893" s="283" t="s">
        <v>821</v>
      </c>
      <c r="B893" s="240">
        <v>4245</v>
      </c>
      <c r="C893" s="287">
        <v>11269</v>
      </c>
      <c r="D893" s="240">
        <v>2700</v>
      </c>
      <c r="E893" s="227"/>
      <c r="F893" s="228"/>
      <c r="G893" s="229"/>
      <c r="H893" s="281">
        <f t="shared" si="67"/>
        <v>7126</v>
      </c>
      <c r="I893" s="240"/>
      <c r="J893" s="229"/>
      <c r="L893" s="208">
        <v>1052</v>
      </c>
      <c r="M893" s="208">
        <v>6044</v>
      </c>
      <c r="N893" s="208">
        <v>30</v>
      </c>
    </row>
    <row r="894" spans="1:10">
      <c r="A894" s="298" t="s">
        <v>822</v>
      </c>
      <c r="B894" s="308">
        <v>6163</v>
      </c>
      <c r="C894" s="304">
        <v>5783</v>
      </c>
      <c r="D894" s="308">
        <f>SUM(D895:D900)</f>
        <v>5852</v>
      </c>
      <c r="E894" s="278">
        <f>D894/C894*100</f>
        <v>101.193152343075</v>
      </c>
      <c r="F894" s="276">
        <f>D894-B894</f>
        <v>-311</v>
      </c>
      <c r="G894" s="279">
        <f>(D894/B894-1)*100</f>
        <v>-5.04624371247769</v>
      </c>
      <c r="H894" s="304">
        <f>SUM(H895:H900)</f>
        <v>6971</v>
      </c>
      <c r="I894" s="295">
        <f>H894-C894</f>
        <v>1188</v>
      </c>
      <c r="J894" s="279">
        <f>(H894/C894-1)*100</f>
        <v>20.5429707764136</v>
      </c>
    </row>
    <row r="895" s="208" customFormat="1" spans="1:14">
      <c r="A895" s="283" t="s">
        <v>823</v>
      </c>
      <c r="B895" s="240">
        <v>998</v>
      </c>
      <c r="C895" s="287">
        <v>2480</v>
      </c>
      <c r="D895" s="240">
        <v>869</v>
      </c>
      <c r="E895" s="227"/>
      <c r="F895" s="228"/>
      <c r="G895" s="229"/>
      <c r="H895" s="281">
        <f t="shared" ref="H895:H900" si="68">L895+M895+N895</f>
        <v>3240</v>
      </c>
      <c r="I895" s="240"/>
      <c r="J895" s="229"/>
      <c r="L895" s="208">
        <v>500</v>
      </c>
      <c r="M895" s="208">
        <v>1172</v>
      </c>
      <c r="N895" s="208">
        <v>1568</v>
      </c>
    </row>
    <row r="896" s="208" customFormat="1" spans="1:10">
      <c r="A896" s="283" t="s">
        <v>824</v>
      </c>
      <c r="B896" s="240"/>
      <c r="C896" s="287">
        <v>0</v>
      </c>
      <c r="D896" s="240">
        <v>0</v>
      </c>
      <c r="E896" s="227"/>
      <c r="F896" s="240"/>
      <c r="G896" s="229"/>
      <c r="H896" s="281">
        <f t="shared" si="68"/>
        <v>0</v>
      </c>
      <c r="I896" s="240">
        <v>0</v>
      </c>
      <c r="J896" s="229">
        <v>0</v>
      </c>
    </row>
    <row r="897" s="208" customFormat="1" spans="1:12">
      <c r="A897" s="283" t="s">
        <v>825</v>
      </c>
      <c r="B897" s="240">
        <v>4430</v>
      </c>
      <c r="C897" s="287">
        <v>2733</v>
      </c>
      <c r="D897" s="240">
        <v>4621</v>
      </c>
      <c r="E897" s="227"/>
      <c r="F897" s="240"/>
      <c r="G897" s="229"/>
      <c r="H897" s="281">
        <f t="shared" si="68"/>
        <v>3446</v>
      </c>
      <c r="I897" s="240">
        <v>0</v>
      </c>
      <c r="J897" s="229">
        <v>0</v>
      </c>
      <c r="L897" s="208">
        <f>2846+600</f>
        <v>3446</v>
      </c>
    </row>
    <row r="898" s="208" customFormat="1" spans="1:14">
      <c r="A898" s="283" t="s">
        <v>826</v>
      </c>
      <c r="B898" s="240">
        <v>550</v>
      </c>
      <c r="C898" s="287">
        <v>550</v>
      </c>
      <c r="D898" s="240">
        <v>300</v>
      </c>
      <c r="E898" s="227"/>
      <c r="F898" s="240"/>
      <c r="G898" s="229"/>
      <c r="H898" s="281">
        <f t="shared" si="68"/>
        <v>250</v>
      </c>
      <c r="I898" s="240">
        <v>0</v>
      </c>
      <c r="J898" s="229">
        <v>0</v>
      </c>
      <c r="N898" s="208">
        <v>250</v>
      </c>
    </row>
    <row r="899" s="208" customFormat="1" spans="1:10">
      <c r="A899" s="283" t="s">
        <v>827</v>
      </c>
      <c r="B899" s="240">
        <v>179</v>
      </c>
      <c r="C899" s="287">
        <v>0</v>
      </c>
      <c r="D899" s="240">
        <v>49</v>
      </c>
      <c r="E899" s="227"/>
      <c r="F899" s="240"/>
      <c r="G899" s="229"/>
      <c r="H899" s="281">
        <f t="shared" si="68"/>
        <v>0</v>
      </c>
      <c r="I899" s="240">
        <v>0</v>
      </c>
      <c r="J899" s="229">
        <v>0</v>
      </c>
    </row>
    <row r="900" s="208" customFormat="1" spans="1:14">
      <c r="A900" s="283" t="s">
        <v>828</v>
      </c>
      <c r="B900" s="240">
        <v>6</v>
      </c>
      <c r="C900" s="287">
        <v>20</v>
      </c>
      <c r="D900" s="240">
        <v>13</v>
      </c>
      <c r="E900" s="227"/>
      <c r="F900" s="240"/>
      <c r="G900" s="229"/>
      <c r="H900" s="281">
        <f t="shared" si="68"/>
        <v>35</v>
      </c>
      <c r="I900" s="240">
        <v>0</v>
      </c>
      <c r="J900" s="229"/>
      <c r="M900" s="208">
        <v>15</v>
      </c>
      <c r="N900" s="208">
        <v>20</v>
      </c>
    </row>
    <row r="901" spans="1:10">
      <c r="A901" s="298" t="s">
        <v>829</v>
      </c>
      <c r="B901" s="308">
        <v>1933</v>
      </c>
      <c r="C901" s="304">
        <v>3209</v>
      </c>
      <c r="D901" s="308">
        <f>SUM(D902:D907)</f>
        <v>1548</v>
      </c>
      <c r="E901" s="278">
        <f>D901/C901*100</f>
        <v>48.2393268931131</v>
      </c>
      <c r="F901" s="276">
        <f>D901-B901</f>
        <v>-385</v>
      </c>
      <c r="G901" s="279">
        <f>(D901/B901-1)*100</f>
        <v>-19.9172271081221</v>
      </c>
      <c r="H901" s="304">
        <f>SUM(H902:H907)</f>
        <v>4608</v>
      </c>
      <c r="I901" s="295">
        <f>H901-C901</f>
        <v>1399</v>
      </c>
      <c r="J901" s="279">
        <f>(H901/C901-1)*100</f>
        <v>43.5961358678716</v>
      </c>
    </row>
    <row r="902" spans="1:10">
      <c r="A902" s="167" t="s">
        <v>830</v>
      </c>
      <c r="B902" s="240"/>
      <c r="C902" s="281">
        <v>0</v>
      </c>
      <c r="D902" s="240"/>
      <c r="E902" s="227"/>
      <c r="F902" s="228"/>
      <c r="G902" s="229"/>
      <c r="H902" s="281">
        <f t="shared" ref="H902:H907" si="69">L902+M902+N902</f>
        <v>0</v>
      </c>
      <c r="I902" s="240">
        <v>0</v>
      </c>
      <c r="J902" s="229"/>
    </row>
    <row r="903" spans="1:10">
      <c r="A903" s="167" t="s">
        <v>831</v>
      </c>
      <c r="B903" s="240"/>
      <c r="C903" s="281">
        <v>0</v>
      </c>
      <c r="D903" s="240"/>
      <c r="E903" s="227"/>
      <c r="F903" s="240"/>
      <c r="G903" s="229"/>
      <c r="H903" s="281">
        <f t="shared" si="69"/>
        <v>0</v>
      </c>
      <c r="I903" s="240">
        <v>0</v>
      </c>
      <c r="J903" s="229"/>
    </row>
    <row r="904" spans="1:13">
      <c r="A904" s="309" t="s">
        <v>832</v>
      </c>
      <c r="B904" s="240">
        <v>998</v>
      </c>
      <c r="C904" s="281">
        <v>3017</v>
      </c>
      <c r="D904" s="240">
        <v>1499</v>
      </c>
      <c r="E904" s="227"/>
      <c r="F904" s="240"/>
      <c r="G904" s="229"/>
      <c r="H904" s="281">
        <f t="shared" si="69"/>
        <v>4035</v>
      </c>
      <c r="I904" s="240"/>
      <c r="J904" s="229"/>
      <c r="L904">
        <v>500</v>
      </c>
      <c r="M904">
        <v>3535</v>
      </c>
    </row>
    <row r="905" spans="1:14">
      <c r="A905" s="309" t="s">
        <v>833</v>
      </c>
      <c r="B905" s="240">
        <v>196</v>
      </c>
      <c r="C905" s="281">
        <v>192</v>
      </c>
      <c r="D905" s="240">
        <v>49</v>
      </c>
      <c r="E905" s="227"/>
      <c r="F905" s="240"/>
      <c r="G905" s="229"/>
      <c r="H905" s="281">
        <f t="shared" si="69"/>
        <v>73</v>
      </c>
      <c r="I905" s="240"/>
      <c r="J905" s="229"/>
      <c r="M905">
        <v>48</v>
      </c>
      <c r="N905">
        <v>25</v>
      </c>
    </row>
    <row r="906" spans="1:10">
      <c r="A906" s="309" t="s">
        <v>834</v>
      </c>
      <c r="B906" s="240"/>
      <c r="C906" s="281">
        <v>0</v>
      </c>
      <c r="D906" s="240"/>
      <c r="E906" s="227"/>
      <c r="F906" s="240"/>
      <c r="G906" s="229"/>
      <c r="H906" s="281">
        <f t="shared" si="69"/>
        <v>0</v>
      </c>
      <c r="I906" s="240"/>
      <c r="J906" s="229"/>
    </row>
    <row r="907" spans="1:12">
      <c r="A907" s="309" t="s">
        <v>835</v>
      </c>
      <c r="B907" s="240">
        <v>739</v>
      </c>
      <c r="C907" s="281">
        <v>0</v>
      </c>
      <c r="D907" s="240"/>
      <c r="E907" s="227"/>
      <c r="F907" s="240"/>
      <c r="G907" s="229"/>
      <c r="H907" s="281">
        <f t="shared" si="69"/>
        <v>500</v>
      </c>
      <c r="I907" s="240">
        <v>0</v>
      </c>
      <c r="J907" s="229"/>
      <c r="L907">
        <v>500</v>
      </c>
    </row>
    <row r="908" spans="1:10">
      <c r="A908" s="298" t="s">
        <v>836</v>
      </c>
      <c r="B908" s="308"/>
      <c r="C908" s="304">
        <v>6</v>
      </c>
      <c r="D908" s="308">
        <f>SUM(D909:D910)</f>
        <v>234</v>
      </c>
      <c r="E908" s="278"/>
      <c r="F908" s="276"/>
      <c r="G908" s="279"/>
      <c r="H908" s="304">
        <f>SUM(H909:H910)</f>
        <v>11</v>
      </c>
      <c r="I908" s="295">
        <f>H908-C908</f>
        <v>5</v>
      </c>
      <c r="J908" s="279"/>
    </row>
    <row r="909" spans="1:10">
      <c r="A909" s="167" t="s">
        <v>837</v>
      </c>
      <c r="B909" s="240"/>
      <c r="C909" s="281">
        <v>0</v>
      </c>
      <c r="D909" s="240"/>
      <c r="E909" s="227"/>
      <c r="F909" s="240"/>
      <c r="G909" s="229"/>
      <c r="H909" s="281">
        <f>L909+M909+N909</f>
        <v>0</v>
      </c>
      <c r="I909" s="240">
        <v>0</v>
      </c>
      <c r="J909" s="229"/>
    </row>
    <row r="910" spans="1:14">
      <c r="A910" s="167" t="s">
        <v>838</v>
      </c>
      <c r="B910" s="240"/>
      <c r="C910" s="281">
        <v>6</v>
      </c>
      <c r="D910" s="240">
        <v>234</v>
      </c>
      <c r="E910" s="227"/>
      <c r="F910" s="240"/>
      <c r="G910" s="229"/>
      <c r="H910" s="281">
        <f>L910+M910+N910</f>
        <v>11</v>
      </c>
      <c r="I910" s="240">
        <v>0</v>
      </c>
      <c r="J910" s="229">
        <v>0</v>
      </c>
      <c r="N910">
        <v>11</v>
      </c>
    </row>
    <row r="911" spans="1:10">
      <c r="A911" s="298" t="s">
        <v>839</v>
      </c>
      <c r="B911" s="308">
        <v>30</v>
      </c>
      <c r="C911" s="304">
        <v>172</v>
      </c>
      <c r="D911" s="308">
        <f>SUM(D912:D913)</f>
        <v>356</v>
      </c>
      <c r="E911" s="278"/>
      <c r="F911" s="276">
        <f>D911-B911</f>
        <v>326</v>
      </c>
      <c r="G911" s="279">
        <f>(D911/B911-1)*100</f>
        <v>1086.66666666667</v>
      </c>
      <c r="H911" s="304">
        <f>SUM(H912:H913)</f>
        <v>802</v>
      </c>
      <c r="I911" s="295">
        <f>H911-C911</f>
        <v>630</v>
      </c>
      <c r="J911" s="279"/>
    </row>
    <row r="912" spans="1:10">
      <c r="A912" s="167" t="s">
        <v>840</v>
      </c>
      <c r="B912" s="240"/>
      <c r="C912" s="281">
        <v>0</v>
      </c>
      <c r="D912" s="240"/>
      <c r="E912" s="227"/>
      <c r="F912" s="240"/>
      <c r="G912" s="229"/>
      <c r="H912" s="281">
        <f>L912+M912+N912</f>
        <v>0</v>
      </c>
      <c r="I912" s="240">
        <v>0</v>
      </c>
      <c r="J912" s="229">
        <v>0</v>
      </c>
    </row>
    <row r="913" s="208" customFormat="1" spans="1:14">
      <c r="A913" s="283" t="s">
        <v>841</v>
      </c>
      <c r="B913" s="240">
        <v>30</v>
      </c>
      <c r="C913" s="281">
        <v>172</v>
      </c>
      <c r="D913" s="240">
        <v>356</v>
      </c>
      <c r="E913" s="227"/>
      <c r="F913" s="228"/>
      <c r="G913" s="229"/>
      <c r="H913" s="281">
        <f>L913+M913+N913</f>
        <v>802</v>
      </c>
      <c r="I913" s="240"/>
      <c r="J913" s="229"/>
      <c r="M913" s="208">
        <v>286</v>
      </c>
      <c r="N913" s="208">
        <v>516</v>
      </c>
    </row>
    <row r="914" s="208" customFormat="1" spans="1:10">
      <c r="A914" s="270" t="s">
        <v>842</v>
      </c>
      <c r="B914" s="271">
        <v>3825</v>
      </c>
      <c r="C914" s="272">
        <v>1809</v>
      </c>
      <c r="D914" s="271">
        <f>D915+D938+D948+D958+D963+D970+D975</f>
        <v>17349</v>
      </c>
      <c r="E914" s="273">
        <f>D914/C914*100</f>
        <v>959.038142620232</v>
      </c>
      <c r="F914" s="271">
        <f>D914-B914</f>
        <v>13524</v>
      </c>
      <c r="G914" s="274">
        <f>(D914/B914-1)*100</f>
        <v>353.56862745098</v>
      </c>
      <c r="H914" s="272">
        <f>H915+H938+H948+H958+H963+H970+H975</f>
        <v>3779</v>
      </c>
      <c r="I914" s="294">
        <f>H914-C914</f>
        <v>1970</v>
      </c>
      <c r="J914" s="274">
        <f>(H914/C914-1)*100</f>
        <v>108.89994472084</v>
      </c>
    </row>
    <row r="915" spans="1:10">
      <c r="A915" s="298" t="s">
        <v>843</v>
      </c>
      <c r="B915" s="308">
        <v>3549</v>
      </c>
      <c r="C915" s="304">
        <v>1066</v>
      </c>
      <c r="D915" s="308">
        <f>SUM(D916:D937)</f>
        <v>10313</v>
      </c>
      <c r="E915" s="278">
        <f>D915/C915*100</f>
        <v>967.448405253283</v>
      </c>
      <c r="F915" s="276">
        <f>D915-B915</f>
        <v>6764</v>
      </c>
      <c r="G915" s="279">
        <f>(D915/B915-1)*100</f>
        <v>190.588898281206</v>
      </c>
      <c r="H915" s="304">
        <f>SUM(H916:H937)</f>
        <v>1771</v>
      </c>
      <c r="I915" s="295">
        <f>H915-C915</f>
        <v>705</v>
      </c>
      <c r="J915" s="279">
        <f>(H915/C915-1)*100</f>
        <v>66.1350844277674</v>
      </c>
    </row>
    <row r="916" s="208" customFormat="1" spans="1:12">
      <c r="A916" s="283" t="s">
        <v>731</v>
      </c>
      <c r="B916" s="240">
        <v>110</v>
      </c>
      <c r="C916" s="281">
        <v>465</v>
      </c>
      <c r="D916" s="240">
        <v>408</v>
      </c>
      <c r="E916" s="227"/>
      <c r="F916" s="228"/>
      <c r="G916" s="229"/>
      <c r="H916" s="281">
        <f t="shared" ref="H916:H937" si="70">L916+M916+N916</f>
        <v>461</v>
      </c>
      <c r="I916" s="240"/>
      <c r="J916" s="229"/>
      <c r="L916" s="208">
        <v>461</v>
      </c>
    </row>
    <row r="917" s="208" customFormat="1" spans="1:10">
      <c r="A917" s="283" t="s">
        <v>732</v>
      </c>
      <c r="B917" s="240">
        <v>141</v>
      </c>
      <c r="C917" s="281">
        <v>0</v>
      </c>
      <c r="D917" s="240">
        <v>444</v>
      </c>
      <c r="E917" s="227"/>
      <c r="F917" s="228"/>
      <c r="G917" s="229"/>
      <c r="H917" s="281">
        <f t="shared" si="70"/>
        <v>0</v>
      </c>
      <c r="I917" s="240"/>
      <c r="J917" s="229"/>
    </row>
    <row r="918" s="208" customFormat="1" spans="1:10">
      <c r="A918" s="283" t="s">
        <v>733</v>
      </c>
      <c r="B918" s="240"/>
      <c r="C918" s="281">
        <v>0</v>
      </c>
      <c r="D918" s="240">
        <v>0</v>
      </c>
      <c r="E918" s="227"/>
      <c r="F918" s="228"/>
      <c r="G918" s="229"/>
      <c r="H918" s="281">
        <f t="shared" si="70"/>
        <v>0</v>
      </c>
      <c r="I918" s="240"/>
      <c r="J918" s="229"/>
    </row>
    <row r="919" s="208" customFormat="1" spans="1:12">
      <c r="A919" s="283" t="s">
        <v>844</v>
      </c>
      <c r="B919" s="240">
        <v>149</v>
      </c>
      <c r="C919" s="281">
        <v>0</v>
      </c>
      <c r="D919" s="240">
        <v>836</v>
      </c>
      <c r="E919" s="227"/>
      <c r="F919" s="228"/>
      <c r="G919" s="229"/>
      <c r="H919" s="281">
        <f t="shared" si="70"/>
        <v>140</v>
      </c>
      <c r="I919" s="240"/>
      <c r="J919" s="229"/>
      <c r="L919" s="208">
        <v>140</v>
      </c>
    </row>
    <row r="920" s="208" customFormat="1" spans="1:14">
      <c r="A920" s="283" t="s">
        <v>845</v>
      </c>
      <c r="B920" s="240">
        <v>232</v>
      </c>
      <c r="C920" s="281">
        <v>180</v>
      </c>
      <c r="D920" s="240">
        <v>571</v>
      </c>
      <c r="E920" s="227"/>
      <c r="F920" s="228"/>
      <c r="G920" s="229"/>
      <c r="H920" s="281">
        <f t="shared" si="70"/>
        <v>798</v>
      </c>
      <c r="I920" s="240"/>
      <c r="J920" s="229"/>
      <c r="M920" s="208">
        <v>632</v>
      </c>
      <c r="N920" s="208">
        <v>166</v>
      </c>
    </row>
    <row r="921" s="208" customFormat="1" spans="1:10">
      <c r="A921" s="283" t="s">
        <v>846</v>
      </c>
      <c r="B921" s="240"/>
      <c r="C921" s="281">
        <v>0</v>
      </c>
      <c r="D921" s="240">
        <v>0</v>
      </c>
      <c r="E921" s="227"/>
      <c r="F921" s="228"/>
      <c r="G921" s="229"/>
      <c r="H921" s="281">
        <f t="shared" si="70"/>
        <v>0</v>
      </c>
      <c r="I921" s="240"/>
      <c r="J921" s="229"/>
    </row>
    <row r="922" s="208" customFormat="1" spans="1:10">
      <c r="A922" s="283" t="s">
        <v>847</v>
      </c>
      <c r="B922" s="240">
        <v>3</v>
      </c>
      <c r="C922" s="281">
        <v>0</v>
      </c>
      <c r="D922" s="240">
        <v>10</v>
      </c>
      <c r="E922" s="227"/>
      <c r="F922" s="228"/>
      <c r="G922" s="229"/>
      <c r="H922" s="281">
        <f t="shared" si="70"/>
        <v>0</v>
      </c>
      <c r="I922" s="240"/>
      <c r="J922" s="229"/>
    </row>
    <row r="923" s="208" customFormat="1" spans="1:10">
      <c r="A923" s="283" t="s">
        <v>848</v>
      </c>
      <c r="B923" s="240"/>
      <c r="C923" s="281">
        <v>0</v>
      </c>
      <c r="D923" s="240">
        <v>0</v>
      </c>
      <c r="E923" s="227"/>
      <c r="F923" s="228"/>
      <c r="G923" s="229"/>
      <c r="H923" s="281">
        <f t="shared" si="70"/>
        <v>0</v>
      </c>
      <c r="I923" s="240"/>
      <c r="J923" s="229"/>
    </row>
    <row r="924" s="208" customFormat="1" spans="1:12">
      <c r="A924" s="283" t="s">
        <v>849</v>
      </c>
      <c r="B924" s="240">
        <v>684</v>
      </c>
      <c r="C924" s="281">
        <v>341</v>
      </c>
      <c r="D924" s="240">
        <v>2687</v>
      </c>
      <c r="E924" s="227"/>
      <c r="F924" s="228"/>
      <c r="G924" s="229"/>
      <c r="H924" s="281">
        <f t="shared" si="70"/>
        <v>288</v>
      </c>
      <c r="I924" s="240"/>
      <c r="J924" s="229"/>
      <c r="L924" s="208">
        <v>288</v>
      </c>
    </row>
    <row r="925" s="208" customFormat="1" spans="1:10">
      <c r="A925" s="283" t="s">
        <v>850</v>
      </c>
      <c r="B925" s="240"/>
      <c r="C925" s="281">
        <v>0</v>
      </c>
      <c r="D925" s="240">
        <v>4</v>
      </c>
      <c r="E925" s="227"/>
      <c r="F925" s="228"/>
      <c r="G925" s="229"/>
      <c r="H925" s="281">
        <f t="shared" si="70"/>
        <v>0</v>
      </c>
      <c r="I925" s="240"/>
      <c r="J925" s="229"/>
    </row>
    <row r="926" s="208" customFormat="1" spans="1:10">
      <c r="A926" s="283" t="s">
        <v>851</v>
      </c>
      <c r="B926" s="240"/>
      <c r="C926" s="281">
        <v>0</v>
      </c>
      <c r="D926" s="240"/>
      <c r="E926" s="227"/>
      <c r="F926" s="228"/>
      <c r="G926" s="229"/>
      <c r="H926" s="281">
        <f t="shared" si="70"/>
        <v>0</v>
      </c>
      <c r="I926" s="240"/>
      <c r="J926" s="229"/>
    </row>
    <row r="927" s="208" customFormat="1" spans="1:10">
      <c r="A927" s="283" t="s">
        <v>852</v>
      </c>
      <c r="B927" s="240"/>
      <c r="C927" s="281">
        <v>0</v>
      </c>
      <c r="D927" s="240"/>
      <c r="E927" s="227"/>
      <c r="F927" s="228"/>
      <c r="G927" s="229"/>
      <c r="H927" s="281">
        <f t="shared" si="70"/>
        <v>0</v>
      </c>
      <c r="I927" s="240"/>
      <c r="J927" s="229"/>
    </row>
    <row r="928" s="208" customFormat="1" spans="1:10">
      <c r="A928" s="283" t="s">
        <v>853</v>
      </c>
      <c r="B928" s="240"/>
      <c r="C928" s="281">
        <v>0</v>
      </c>
      <c r="D928" s="240"/>
      <c r="E928" s="227"/>
      <c r="F928" s="228"/>
      <c r="G928" s="229"/>
      <c r="H928" s="281">
        <f t="shared" si="70"/>
        <v>0</v>
      </c>
      <c r="I928" s="240"/>
      <c r="J928" s="229"/>
    </row>
    <row r="929" spans="1:10">
      <c r="A929" s="167" t="s">
        <v>854</v>
      </c>
      <c r="B929" s="240"/>
      <c r="C929" s="281">
        <v>0</v>
      </c>
      <c r="D929" s="240"/>
      <c r="E929" s="227"/>
      <c r="F929" s="228"/>
      <c r="G929" s="229"/>
      <c r="H929" s="281">
        <f t="shared" si="70"/>
        <v>0</v>
      </c>
      <c r="I929" s="240"/>
      <c r="J929" s="229"/>
    </row>
    <row r="930" spans="1:10">
      <c r="A930" s="167" t="s">
        <v>855</v>
      </c>
      <c r="B930" s="240"/>
      <c r="C930" s="281">
        <v>0</v>
      </c>
      <c r="D930" s="240"/>
      <c r="E930" s="227"/>
      <c r="F930" s="228"/>
      <c r="G930" s="229"/>
      <c r="H930" s="281">
        <f t="shared" si="70"/>
        <v>0</v>
      </c>
      <c r="I930" s="240"/>
      <c r="J930" s="229"/>
    </row>
    <row r="931" spans="1:10">
      <c r="A931" s="167" t="s">
        <v>856</v>
      </c>
      <c r="B931" s="240"/>
      <c r="C931" s="281">
        <v>0</v>
      </c>
      <c r="D931" s="240"/>
      <c r="E931" s="227"/>
      <c r="F931" s="228"/>
      <c r="G931" s="229"/>
      <c r="H931" s="281">
        <f t="shared" si="70"/>
        <v>0</v>
      </c>
      <c r="I931" s="240"/>
      <c r="J931" s="229"/>
    </row>
    <row r="932" spans="1:10">
      <c r="A932" s="167" t="s">
        <v>857</v>
      </c>
      <c r="B932" s="240"/>
      <c r="C932" s="281">
        <v>0</v>
      </c>
      <c r="D932" s="240"/>
      <c r="E932" s="227"/>
      <c r="F932" s="228"/>
      <c r="G932" s="229"/>
      <c r="H932" s="281">
        <f t="shared" si="70"/>
        <v>0</v>
      </c>
      <c r="I932" s="240"/>
      <c r="J932" s="229"/>
    </row>
    <row r="933" spans="1:10">
      <c r="A933" s="167" t="s">
        <v>858</v>
      </c>
      <c r="B933" s="240"/>
      <c r="C933" s="281">
        <v>0</v>
      </c>
      <c r="D933" s="240"/>
      <c r="E933" s="227"/>
      <c r="F933" s="228"/>
      <c r="G933" s="229"/>
      <c r="H933" s="281">
        <f t="shared" si="70"/>
        <v>0</v>
      </c>
      <c r="I933" s="240"/>
      <c r="J933" s="229"/>
    </row>
    <row r="934" spans="1:10">
      <c r="A934" s="167" t="s">
        <v>859</v>
      </c>
      <c r="B934" s="240"/>
      <c r="C934" s="281">
        <v>0</v>
      </c>
      <c r="D934" s="240"/>
      <c r="E934" s="227"/>
      <c r="F934" s="228"/>
      <c r="G934" s="229"/>
      <c r="H934" s="281">
        <f t="shared" si="70"/>
        <v>0</v>
      </c>
      <c r="I934" s="240"/>
      <c r="J934" s="229"/>
    </row>
    <row r="935" spans="1:10">
      <c r="A935" s="167" t="s">
        <v>860</v>
      </c>
      <c r="B935" s="240"/>
      <c r="C935" s="281">
        <v>0</v>
      </c>
      <c r="D935" s="240"/>
      <c r="E935" s="227"/>
      <c r="F935" s="228"/>
      <c r="G935" s="229"/>
      <c r="H935" s="281">
        <f t="shared" si="70"/>
        <v>0</v>
      </c>
      <c r="I935" s="240"/>
      <c r="J935" s="229"/>
    </row>
    <row r="936" spans="1:10">
      <c r="A936" s="167" t="s">
        <v>861</v>
      </c>
      <c r="B936" s="240"/>
      <c r="C936" s="281">
        <v>0</v>
      </c>
      <c r="D936" s="240"/>
      <c r="E936" s="227"/>
      <c r="F936" s="228"/>
      <c r="G936" s="229"/>
      <c r="H936" s="281">
        <f t="shared" si="70"/>
        <v>0</v>
      </c>
      <c r="I936" s="240"/>
      <c r="J936" s="229"/>
    </row>
    <row r="937" spans="1:12">
      <c r="A937" s="167" t="s">
        <v>862</v>
      </c>
      <c r="B937" s="240">
        <v>2230</v>
      </c>
      <c r="C937" s="281">
        <v>80</v>
      </c>
      <c r="D937" s="240">
        <v>5353</v>
      </c>
      <c r="E937" s="227"/>
      <c r="F937" s="228"/>
      <c r="G937" s="229"/>
      <c r="H937" s="281">
        <f t="shared" si="70"/>
        <v>84</v>
      </c>
      <c r="I937" s="240"/>
      <c r="J937" s="229"/>
      <c r="L937">
        <v>84</v>
      </c>
    </row>
    <row r="938" spans="1:10">
      <c r="A938" s="298" t="s">
        <v>863</v>
      </c>
      <c r="B938" s="310"/>
      <c r="C938" s="304"/>
      <c r="D938" s="310"/>
      <c r="E938" s="278"/>
      <c r="F938" s="276"/>
      <c r="G938" s="279"/>
      <c r="H938" s="304"/>
      <c r="I938" s="295">
        <f>H938-C938</f>
        <v>0</v>
      </c>
      <c r="J938" s="279"/>
    </row>
    <row r="939" spans="1:10">
      <c r="A939" s="167" t="s">
        <v>731</v>
      </c>
      <c r="B939" s="240"/>
      <c r="C939" s="281">
        <v>0</v>
      </c>
      <c r="D939" s="240"/>
      <c r="E939" s="227"/>
      <c r="F939" s="228"/>
      <c r="G939" s="229"/>
      <c r="H939" s="281">
        <f t="shared" ref="H939:H947" si="71">L939+M939+N939</f>
        <v>0</v>
      </c>
      <c r="I939" s="240">
        <v>0</v>
      </c>
      <c r="J939" s="229">
        <v>0</v>
      </c>
    </row>
    <row r="940" spans="1:10">
      <c r="A940" s="167" t="s">
        <v>732</v>
      </c>
      <c r="B940" s="240"/>
      <c r="C940" s="281">
        <v>0</v>
      </c>
      <c r="D940" s="240"/>
      <c r="E940" s="227"/>
      <c r="F940" s="228"/>
      <c r="G940" s="229"/>
      <c r="H940" s="281">
        <f t="shared" si="71"/>
        <v>0</v>
      </c>
      <c r="I940" s="240">
        <v>0</v>
      </c>
      <c r="J940" s="229">
        <v>0</v>
      </c>
    </row>
    <row r="941" spans="1:10">
      <c r="A941" s="167" t="s">
        <v>733</v>
      </c>
      <c r="B941" s="240"/>
      <c r="C941" s="281">
        <v>0</v>
      </c>
      <c r="D941" s="240"/>
      <c r="E941" s="227"/>
      <c r="F941" s="228"/>
      <c r="G941" s="229"/>
      <c r="H941" s="281">
        <f t="shared" si="71"/>
        <v>0</v>
      </c>
      <c r="I941" s="240">
        <v>0</v>
      </c>
      <c r="J941" s="229">
        <v>0</v>
      </c>
    </row>
    <row r="942" spans="1:10">
      <c r="A942" s="167" t="s">
        <v>864</v>
      </c>
      <c r="B942" s="284"/>
      <c r="C942" s="281">
        <v>0</v>
      </c>
      <c r="D942" s="284"/>
      <c r="E942" s="227"/>
      <c r="F942" s="228"/>
      <c r="G942" s="229"/>
      <c r="H942" s="281">
        <f t="shared" si="71"/>
        <v>0</v>
      </c>
      <c r="I942" s="240">
        <v>0</v>
      </c>
      <c r="J942" s="229">
        <v>0</v>
      </c>
    </row>
    <row r="943" spans="1:10">
      <c r="A943" s="167" t="s">
        <v>865</v>
      </c>
      <c r="B943" s="240"/>
      <c r="C943" s="281">
        <v>0</v>
      </c>
      <c r="D943" s="240"/>
      <c r="E943" s="227"/>
      <c r="F943" s="228"/>
      <c r="G943" s="229"/>
      <c r="H943" s="281">
        <f t="shared" si="71"/>
        <v>0</v>
      </c>
      <c r="I943" s="240">
        <v>0</v>
      </c>
      <c r="J943" s="229">
        <v>0</v>
      </c>
    </row>
    <row r="944" spans="1:10">
      <c r="A944" s="167" t="s">
        <v>866</v>
      </c>
      <c r="B944" s="240"/>
      <c r="C944" s="281">
        <v>0</v>
      </c>
      <c r="D944" s="240"/>
      <c r="E944" s="227"/>
      <c r="F944" s="228"/>
      <c r="G944" s="229"/>
      <c r="H944" s="281">
        <f t="shared" si="71"/>
        <v>0</v>
      </c>
      <c r="I944" s="240">
        <v>0</v>
      </c>
      <c r="J944" s="229">
        <v>0</v>
      </c>
    </row>
    <row r="945" spans="1:10">
      <c r="A945" s="167" t="s">
        <v>867</v>
      </c>
      <c r="B945" s="240"/>
      <c r="C945" s="281">
        <v>0</v>
      </c>
      <c r="D945" s="240"/>
      <c r="E945" s="227"/>
      <c r="F945" s="228"/>
      <c r="G945" s="229"/>
      <c r="H945" s="281">
        <f t="shared" si="71"/>
        <v>0</v>
      </c>
      <c r="I945" s="240">
        <v>0</v>
      </c>
      <c r="J945" s="229">
        <v>0</v>
      </c>
    </row>
    <row r="946" spans="1:10">
      <c r="A946" s="167" t="s">
        <v>868</v>
      </c>
      <c r="B946" s="240"/>
      <c r="C946" s="281">
        <v>0</v>
      </c>
      <c r="D946" s="240"/>
      <c r="E946" s="227"/>
      <c r="F946" s="228"/>
      <c r="G946" s="229"/>
      <c r="H946" s="281">
        <f t="shared" si="71"/>
        <v>0</v>
      </c>
      <c r="I946" s="240">
        <v>0</v>
      </c>
      <c r="J946" s="229">
        <v>0</v>
      </c>
    </row>
    <row r="947" spans="1:10">
      <c r="A947" s="167" t="s">
        <v>869</v>
      </c>
      <c r="B947" s="284"/>
      <c r="C947" s="281">
        <v>0</v>
      </c>
      <c r="D947" s="284"/>
      <c r="E947" s="227"/>
      <c r="F947" s="228"/>
      <c r="G947" s="229"/>
      <c r="H947" s="281">
        <f t="shared" si="71"/>
        <v>0</v>
      </c>
      <c r="I947" s="240">
        <v>0</v>
      </c>
      <c r="J947" s="229">
        <v>0</v>
      </c>
    </row>
    <row r="948" spans="1:10">
      <c r="A948" s="298" t="s">
        <v>870</v>
      </c>
      <c r="B948" s="308"/>
      <c r="C948" s="304"/>
      <c r="D948" s="308"/>
      <c r="E948" s="278"/>
      <c r="F948" s="276"/>
      <c r="G948" s="279"/>
      <c r="H948" s="304"/>
      <c r="I948" s="295">
        <f>H948-C948</f>
        <v>0</v>
      </c>
      <c r="J948" s="279"/>
    </row>
    <row r="949" spans="1:10">
      <c r="A949" s="167" t="s">
        <v>731</v>
      </c>
      <c r="B949" s="240"/>
      <c r="C949" s="281">
        <v>0</v>
      </c>
      <c r="D949" s="240"/>
      <c r="E949" s="227"/>
      <c r="F949" s="240"/>
      <c r="G949" s="229"/>
      <c r="H949" s="281">
        <f t="shared" ref="H949:H957" si="72">L949+M949+N949</f>
        <v>0</v>
      </c>
      <c r="I949" s="240">
        <v>0</v>
      </c>
      <c r="J949" s="229">
        <v>0</v>
      </c>
    </row>
    <row r="950" spans="1:10">
      <c r="A950" s="167" t="s">
        <v>732</v>
      </c>
      <c r="B950" s="240"/>
      <c r="C950" s="281">
        <v>0</v>
      </c>
      <c r="D950" s="240"/>
      <c r="E950" s="227"/>
      <c r="F950" s="240"/>
      <c r="G950" s="229"/>
      <c r="H950" s="281">
        <f t="shared" si="72"/>
        <v>0</v>
      </c>
      <c r="I950" s="240">
        <v>0</v>
      </c>
      <c r="J950" s="229">
        <v>0</v>
      </c>
    </row>
    <row r="951" spans="1:10">
      <c r="A951" s="167" t="s">
        <v>733</v>
      </c>
      <c r="B951" s="240"/>
      <c r="C951" s="281">
        <v>0</v>
      </c>
      <c r="D951" s="240"/>
      <c r="E951" s="227"/>
      <c r="F951" s="240"/>
      <c r="G951" s="229"/>
      <c r="H951" s="281">
        <f t="shared" si="72"/>
        <v>0</v>
      </c>
      <c r="I951" s="240">
        <v>0</v>
      </c>
      <c r="J951" s="229">
        <v>0</v>
      </c>
    </row>
    <row r="952" spans="1:10">
      <c r="A952" s="167" t="s">
        <v>871</v>
      </c>
      <c r="B952" s="240"/>
      <c r="C952" s="281">
        <v>0</v>
      </c>
      <c r="D952" s="240"/>
      <c r="E952" s="227"/>
      <c r="F952" s="240"/>
      <c r="G952" s="229"/>
      <c r="H952" s="281">
        <f t="shared" si="72"/>
        <v>0</v>
      </c>
      <c r="I952" s="240">
        <v>0</v>
      </c>
      <c r="J952" s="229">
        <v>0</v>
      </c>
    </row>
    <row r="953" spans="1:10">
      <c r="A953" s="167" t="s">
        <v>872</v>
      </c>
      <c r="B953" s="240"/>
      <c r="C953" s="281">
        <v>0</v>
      </c>
      <c r="D953" s="240"/>
      <c r="E953" s="227"/>
      <c r="F953" s="240"/>
      <c r="G953" s="229"/>
      <c r="H953" s="281">
        <f t="shared" si="72"/>
        <v>0</v>
      </c>
      <c r="I953" s="240">
        <v>0</v>
      </c>
      <c r="J953" s="229">
        <v>0</v>
      </c>
    </row>
    <row r="954" spans="1:10">
      <c r="A954" s="167" t="s">
        <v>873</v>
      </c>
      <c r="B954" s="240"/>
      <c r="C954" s="281">
        <v>0</v>
      </c>
      <c r="D954" s="240"/>
      <c r="E954" s="227"/>
      <c r="F954" s="240"/>
      <c r="G954" s="229"/>
      <c r="H954" s="281">
        <f t="shared" si="72"/>
        <v>0</v>
      </c>
      <c r="I954" s="240">
        <v>0</v>
      </c>
      <c r="J954" s="229">
        <v>0</v>
      </c>
    </row>
    <row r="955" spans="1:10">
      <c r="A955" s="167" t="s">
        <v>874</v>
      </c>
      <c r="B955" s="240"/>
      <c r="C955" s="281">
        <v>0</v>
      </c>
      <c r="D955" s="240"/>
      <c r="E955" s="227"/>
      <c r="F955" s="240"/>
      <c r="G955" s="229"/>
      <c r="H955" s="281">
        <f t="shared" si="72"/>
        <v>0</v>
      </c>
      <c r="I955" s="240">
        <v>0</v>
      </c>
      <c r="J955" s="229">
        <v>0</v>
      </c>
    </row>
    <row r="956" spans="1:10">
      <c r="A956" s="167" t="s">
        <v>875</v>
      </c>
      <c r="B956" s="240"/>
      <c r="C956" s="281">
        <v>0</v>
      </c>
      <c r="D956" s="240"/>
      <c r="E956" s="227"/>
      <c r="F956" s="240"/>
      <c r="G956" s="229"/>
      <c r="H956" s="281">
        <f t="shared" si="72"/>
        <v>0</v>
      </c>
      <c r="I956" s="240">
        <v>0</v>
      </c>
      <c r="J956" s="229">
        <v>0</v>
      </c>
    </row>
    <row r="957" spans="1:10">
      <c r="A957" s="167" t="s">
        <v>876</v>
      </c>
      <c r="B957" s="240"/>
      <c r="C957" s="281">
        <v>0</v>
      </c>
      <c r="D957" s="240"/>
      <c r="E957" s="227"/>
      <c r="F957" s="228"/>
      <c r="G957" s="229"/>
      <c r="H957" s="281">
        <f t="shared" si="72"/>
        <v>0</v>
      </c>
      <c r="I957" s="240">
        <f>H957-C957</f>
        <v>0</v>
      </c>
      <c r="J957" s="229"/>
    </row>
    <row r="958" spans="1:10">
      <c r="A958" s="298" t="s">
        <v>877</v>
      </c>
      <c r="B958" s="308"/>
      <c r="C958" s="304">
        <v>743</v>
      </c>
      <c r="D958" s="308"/>
      <c r="E958" s="278">
        <f>D958/C958*100</f>
        <v>0</v>
      </c>
      <c r="F958" s="276">
        <f>D958-B958</f>
        <v>0</v>
      </c>
      <c r="G958" s="279" t="e">
        <f>(D958/B958-1)*100</f>
        <v>#DIV/0!</v>
      </c>
      <c r="H958" s="304">
        <f>SUM(H959:H962)</f>
        <v>0</v>
      </c>
      <c r="I958" s="295">
        <f>H958-C958</f>
        <v>-743</v>
      </c>
      <c r="J958" s="279">
        <f>(H958/C958-1)*100</f>
        <v>-100</v>
      </c>
    </row>
    <row r="959" spans="1:10">
      <c r="A959" s="167" t="s">
        <v>878</v>
      </c>
      <c r="B959" s="240"/>
      <c r="C959" s="281">
        <v>0</v>
      </c>
      <c r="D959" s="240"/>
      <c r="E959" s="227"/>
      <c r="F959" s="228"/>
      <c r="G959" s="229"/>
      <c r="H959" s="281">
        <f>L959+M959+N959</f>
        <v>0</v>
      </c>
      <c r="I959" s="240">
        <v>0</v>
      </c>
      <c r="J959" s="229"/>
    </row>
    <row r="960" spans="1:10">
      <c r="A960" s="167" t="s">
        <v>879</v>
      </c>
      <c r="B960" s="240"/>
      <c r="C960" s="281">
        <v>743</v>
      </c>
      <c r="D960" s="240"/>
      <c r="E960" s="227"/>
      <c r="F960" s="228"/>
      <c r="G960" s="229"/>
      <c r="H960" s="281">
        <f>L960+M960+N960</f>
        <v>0</v>
      </c>
      <c r="I960" s="240">
        <v>0</v>
      </c>
      <c r="J960" s="229"/>
    </row>
    <row r="961" spans="1:10">
      <c r="A961" s="167" t="s">
        <v>880</v>
      </c>
      <c r="B961" s="240"/>
      <c r="C961" s="281">
        <v>0</v>
      </c>
      <c r="D961" s="240"/>
      <c r="E961" s="227"/>
      <c r="F961" s="228"/>
      <c r="G961" s="229"/>
      <c r="H961" s="281">
        <f>L961+M961+N961</f>
        <v>0</v>
      </c>
      <c r="I961" s="240">
        <v>0</v>
      </c>
      <c r="J961" s="229"/>
    </row>
    <row r="962" spans="1:10">
      <c r="A962" s="167" t="s">
        <v>881</v>
      </c>
      <c r="B962" s="240"/>
      <c r="C962" s="281">
        <v>0</v>
      </c>
      <c r="D962" s="240"/>
      <c r="E962" s="227"/>
      <c r="F962" s="228"/>
      <c r="G962" s="229"/>
      <c r="H962" s="281">
        <f>L962+M962+N962</f>
        <v>0</v>
      </c>
      <c r="I962" s="240">
        <v>0</v>
      </c>
      <c r="J962" s="229"/>
    </row>
    <row r="963" spans="1:10">
      <c r="A963" s="298" t="s">
        <v>882</v>
      </c>
      <c r="B963" s="308"/>
      <c r="C963" s="304"/>
      <c r="D963" s="308"/>
      <c r="E963" s="278"/>
      <c r="F963" s="276">
        <f>D963-B963</f>
        <v>0</v>
      </c>
      <c r="G963" s="279"/>
      <c r="H963" s="304"/>
      <c r="I963" s="295">
        <f>H963-C963</f>
        <v>0</v>
      </c>
      <c r="J963" s="279"/>
    </row>
    <row r="964" spans="1:10">
      <c r="A964" s="167" t="s">
        <v>731</v>
      </c>
      <c r="B964" s="240"/>
      <c r="C964" s="281">
        <v>0</v>
      </c>
      <c r="D964" s="240"/>
      <c r="E964" s="227"/>
      <c r="F964" s="228"/>
      <c r="G964" s="229"/>
      <c r="H964" s="281">
        <f t="shared" ref="H964:H969" si="73">L964+M964+N964</f>
        <v>0</v>
      </c>
      <c r="I964" s="240">
        <v>0</v>
      </c>
      <c r="J964" s="229"/>
    </row>
    <row r="965" spans="1:10">
      <c r="A965" s="167" t="s">
        <v>732</v>
      </c>
      <c r="B965" s="240"/>
      <c r="C965" s="281">
        <v>0</v>
      </c>
      <c r="D965" s="240"/>
      <c r="E965" s="227"/>
      <c r="F965" s="228"/>
      <c r="G965" s="229"/>
      <c r="H965" s="281">
        <f t="shared" si="73"/>
        <v>0</v>
      </c>
      <c r="I965" s="240">
        <v>0</v>
      </c>
      <c r="J965" s="229"/>
    </row>
    <row r="966" spans="1:10">
      <c r="A966" s="167" t="s">
        <v>733</v>
      </c>
      <c r="B966" s="240"/>
      <c r="C966" s="281">
        <v>0</v>
      </c>
      <c r="D966" s="240"/>
      <c r="E966" s="227"/>
      <c r="F966" s="228"/>
      <c r="G966" s="229"/>
      <c r="H966" s="281">
        <f t="shared" si="73"/>
        <v>0</v>
      </c>
      <c r="I966" s="240">
        <v>0</v>
      </c>
      <c r="J966" s="229"/>
    </row>
    <row r="967" spans="1:10">
      <c r="A967" s="167" t="s">
        <v>868</v>
      </c>
      <c r="B967" s="240"/>
      <c r="C967" s="281">
        <v>0</v>
      </c>
      <c r="D967" s="240"/>
      <c r="E967" s="227"/>
      <c r="F967" s="228"/>
      <c r="G967" s="229"/>
      <c r="H967" s="281">
        <f t="shared" si="73"/>
        <v>0</v>
      </c>
      <c r="I967" s="240">
        <v>0</v>
      </c>
      <c r="J967" s="229"/>
    </row>
    <row r="968" spans="1:10">
      <c r="A968" s="167" t="s">
        <v>883</v>
      </c>
      <c r="B968" s="240"/>
      <c r="C968" s="281">
        <v>0</v>
      </c>
      <c r="D968" s="240"/>
      <c r="E968" s="227"/>
      <c r="F968" s="228"/>
      <c r="G968" s="229"/>
      <c r="H968" s="281">
        <f t="shared" si="73"/>
        <v>0</v>
      </c>
      <c r="I968" s="240">
        <v>0</v>
      </c>
      <c r="J968" s="229"/>
    </row>
    <row r="969" spans="1:10">
      <c r="A969" s="167" t="s">
        <v>884</v>
      </c>
      <c r="B969" s="240"/>
      <c r="C969" s="281">
        <v>0</v>
      </c>
      <c r="D969" s="240"/>
      <c r="E969" s="227"/>
      <c r="F969" s="228"/>
      <c r="G969" s="229"/>
      <c r="H969" s="281">
        <f t="shared" si="73"/>
        <v>0</v>
      </c>
      <c r="I969" s="240">
        <v>0</v>
      </c>
      <c r="J969" s="229"/>
    </row>
    <row r="970" spans="1:10">
      <c r="A970" s="298" t="s">
        <v>885</v>
      </c>
      <c r="B970" s="308">
        <v>100</v>
      </c>
      <c r="C970" s="304"/>
      <c r="D970" s="308">
        <f>SUM(D971:D974)</f>
        <v>7036</v>
      </c>
      <c r="E970" s="278" t="e">
        <f>D970/C970*100</f>
        <v>#DIV/0!</v>
      </c>
      <c r="F970" s="276">
        <f>D970-B970</f>
        <v>6936</v>
      </c>
      <c r="G970" s="279">
        <f>(D970/B970-1)*100</f>
        <v>6936</v>
      </c>
      <c r="H970" s="304">
        <f>SUM(H971:H974)</f>
        <v>2008</v>
      </c>
      <c r="I970" s="295">
        <f>H970-C970</f>
        <v>2008</v>
      </c>
      <c r="J970" s="279" t="e">
        <f>(H970/C970-1)*100</f>
        <v>#DIV/0!</v>
      </c>
    </row>
    <row r="971" spans="1:10">
      <c r="A971" s="167" t="s">
        <v>886</v>
      </c>
      <c r="B971" s="240">
        <v>100</v>
      </c>
      <c r="C971" s="281">
        <v>0</v>
      </c>
      <c r="D971" s="240">
        <v>5919</v>
      </c>
      <c r="E971" s="227"/>
      <c r="F971" s="228"/>
      <c r="G971" s="229"/>
      <c r="H971" s="281">
        <f>L971+M971+N971</f>
        <v>0</v>
      </c>
      <c r="I971" s="240">
        <v>0</v>
      </c>
      <c r="J971" s="229"/>
    </row>
    <row r="972" spans="1:13">
      <c r="A972" s="167" t="s">
        <v>887</v>
      </c>
      <c r="B972" s="240"/>
      <c r="C972" s="281">
        <v>0</v>
      </c>
      <c r="D972" s="240">
        <v>1117</v>
      </c>
      <c r="E972" s="227"/>
      <c r="F972" s="228"/>
      <c r="G972" s="229"/>
      <c r="H972" s="281">
        <f>L972+M972+N972</f>
        <v>2008</v>
      </c>
      <c r="I972" s="240">
        <v>0</v>
      </c>
      <c r="J972" s="229"/>
      <c r="M972">
        <v>2008</v>
      </c>
    </row>
    <row r="973" spans="1:10">
      <c r="A973" s="167" t="s">
        <v>888</v>
      </c>
      <c r="B973" s="240"/>
      <c r="C973" s="281">
        <v>0</v>
      </c>
      <c r="D973" s="240"/>
      <c r="E973" s="227"/>
      <c r="F973" s="228"/>
      <c r="G973" s="229"/>
      <c r="H973" s="281">
        <f>L973+M973+N973</f>
        <v>0</v>
      </c>
      <c r="I973" s="240">
        <v>0</v>
      </c>
      <c r="J973" s="229">
        <v>0</v>
      </c>
    </row>
    <row r="974" spans="1:10">
      <c r="A974" s="167" t="s">
        <v>889</v>
      </c>
      <c r="B974" s="240"/>
      <c r="C974" s="281">
        <v>0</v>
      </c>
      <c r="D974" s="240"/>
      <c r="E974" s="227"/>
      <c r="F974" s="228"/>
      <c r="G974" s="229"/>
      <c r="H974" s="281">
        <f>L974+M974+N974</f>
        <v>0</v>
      </c>
      <c r="I974" s="240">
        <v>0</v>
      </c>
      <c r="J974" s="229">
        <v>0</v>
      </c>
    </row>
    <row r="975" spans="1:10">
      <c r="A975" s="298" t="s">
        <v>890</v>
      </c>
      <c r="B975" s="308">
        <v>176</v>
      </c>
      <c r="C975" s="304"/>
      <c r="D975" s="308">
        <f>SUM(D976:D977)</f>
        <v>0</v>
      </c>
      <c r="E975" s="278"/>
      <c r="F975" s="276"/>
      <c r="G975" s="279"/>
      <c r="H975" s="304"/>
      <c r="I975" s="295">
        <f>H975-C975</f>
        <v>0</v>
      </c>
      <c r="J975" s="279"/>
    </row>
    <row r="976" spans="1:10">
      <c r="A976" s="167" t="s">
        <v>891</v>
      </c>
      <c r="B976" s="240">
        <v>56</v>
      </c>
      <c r="C976" s="287">
        <v>0</v>
      </c>
      <c r="D976" s="240"/>
      <c r="E976" s="227"/>
      <c r="F976" s="240"/>
      <c r="G976" s="229"/>
      <c r="H976" s="281">
        <f>L976+M976+N976</f>
        <v>0</v>
      </c>
      <c r="I976" s="240"/>
      <c r="J976" s="229">
        <v>0</v>
      </c>
    </row>
    <row r="977" spans="1:10">
      <c r="A977" s="167" t="s">
        <v>892</v>
      </c>
      <c r="B977" s="240">
        <v>120</v>
      </c>
      <c r="C977" s="287">
        <v>0</v>
      </c>
      <c r="D977" s="240"/>
      <c r="E977" s="227"/>
      <c r="F977" s="240"/>
      <c r="G977" s="229"/>
      <c r="H977" s="281">
        <f>L977+M977+N977</f>
        <v>0</v>
      </c>
      <c r="I977" s="240"/>
      <c r="J977" s="229">
        <v>0</v>
      </c>
    </row>
    <row r="978" s="208" customFormat="1" spans="1:10">
      <c r="A978" s="270" t="s">
        <v>893</v>
      </c>
      <c r="B978" s="271">
        <v>4332</v>
      </c>
      <c r="C978" s="272">
        <v>2000</v>
      </c>
      <c r="D978" s="271">
        <f>D979+D989+D1005+D1010+D1024+D1030+D1037</f>
        <v>6539</v>
      </c>
      <c r="E978" s="273">
        <f>D978/C978*100</f>
        <v>326.95</v>
      </c>
      <c r="F978" s="271">
        <f>D978-B978</f>
        <v>2207</v>
      </c>
      <c r="G978" s="274">
        <f>(D978/B978-1)*100</f>
        <v>50.9464450600185</v>
      </c>
      <c r="H978" s="272">
        <f>H979+H989+H1005+H1010+H1024+H1030+H1037</f>
        <v>5616</v>
      </c>
      <c r="I978" s="294">
        <f>H978-C978</f>
        <v>3616</v>
      </c>
      <c r="J978" s="274">
        <f>(H978/C978-1)*100</f>
        <v>180.8</v>
      </c>
    </row>
    <row r="979" spans="1:10">
      <c r="A979" s="298" t="s">
        <v>894</v>
      </c>
      <c r="B979" s="308">
        <v>10</v>
      </c>
      <c r="C979" s="304"/>
      <c r="D979" s="308">
        <f>SUM(D980:D988)</f>
        <v>0</v>
      </c>
      <c r="E979" s="278"/>
      <c r="F979" s="276"/>
      <c r="G979" s="279"/>
      <c r="H979" s="304"/>
      <c r="I979" s="295">
        <f>H979-C979</f>
        <v>0</v>
      </c>
      <c r="J979" s="279"/>
    </row>
    <row r="980" spans="1:10">
      <c r="A980" s="167" t="s">
        <v>731</v>
      </c>
      <c r="B980" s="240"/>
      <c r="C980" s="281">
        <v>0</v>
      </c>
      <c r="D980" s="240"/>
      <c r="E980" s="227"/>
      <c r="F980" s="240"/>
      <c r="G980" s="229"/>
      <c r="H980" s="281">
        <f t="shared" ref="H980:H988" si="74">L980+M980+N980</f>
        <v>0</v>
      </c>
      <c r="I980" s="240">
        <v>0</v>
      </c>
      <c r="J980" s="229">
        <v>0</v>
      </c>
    </row>
    <row r="981" spans="1:10">
      <c r="A981" s="167" t="s">
        <v>732</v>
      </c>
      <c r="B981" s="240"/>
      <c r="C981" s="281">
        <v>0</v>
      </c>
      <c r="D981" s="240"/>
      <c r="E981" s="227"/>
      <c r="F981" s="240"/>
      <c r="G981" s="229"/>
      <c r="H981" s="281">
        <f t="shared" si="74"/>
        <v>0</v>
      </c>
      <c r="I981" s="240">
        <v>0</v>
      </c>
      <c r="J981" s="229">
        <v>0</v>
      </c>
    </row>
    <row r="982" spans="1:10">
      <c r="A982" s="167" t="s">
        <v>733</v>
      </c>
      <c r="B982" s="240"/>
      <c r="C982" s="281">
        <v>0</v>
      </c>
      <c r="D982" s="240"/>
      <c r="E982" s="227"/>
      <c r="F982" s="240"/>
      <c r="G982" s="229"/>
      <c r="H982" s="281">
        <f t="shared" si="74"/>
        <v>0</v>
      </c>
      <c r="I982" s="240">
        <v>0</v>
      </c>
      <c r="J982" s="229">
        <v>0</v>
      </c>
    </row>
    <row r="983" spans="1:10">
      <c r="A983" s="167" t="s">
        <v>895</v>
      </c>
      <c r="B983" s="240"/>
      <c r="C983" s="281">
        <v>0</v>
      </c>
      <c r="D983" s="240"/>
      <c r="E983" s="227"/>
      <c r="F983" s="240"/>
      <c r="G983" s="229"/>
      <c r="H983" s="281">
        <f t="shared" si="74"/>
        <v>0</v>
      </c>
      <c r="I983" s="240">
        <v>0</v>
      </c>
      <c r="J983" s="229">
        <v>0</v>
      </c>
    </row>
    <row r="984" spans="1:10">
      <c r="A984" s="167" t="s">
        <v>896</v>
      </c>
      <c r="B984" s="240"/>
      <c r="C984" s="281">
        <v>0</v>
      </c>
      <c r="D984" s="240"/>
      <c r="E984" s="227"/>
      <c r="F984" s="240"/>
      <c r="G984" s="229"/>
      <c r="H984" s="281">
        <f t="shared" si="74"/>
        <v>0</v>
      </c>
      <c r="I984" s="240">
        <v>0</v>
      </c>
      <c r="J984" s="229">
        <v>0</v>
      </c>
    </row>
    <row r="985" spans="1:10">
      <c r="A985" s="167" t="s">
        <v>897</v>
      </c>
      <c r="B985" s="240"/>
      <c r="C985" s="281">
        <v>0</v>
      </c>
      <c r="D985" s="240"/>
      <c r="E985" s="227"/>
      <c r="F985" s="240"/>
      <c r="G985" s="229"/>
      <c r="H985" s="281">
        <f t="shared" si="74"/>
        <v>0</v>
      </c>
      <c r="I985" s="240">
        <v>0</v>
      </c>
      <c r="J985" s="229">
        <v>0</v>
      </c>
    </row>
    <row r="986" spans="1:10">
      <c r="A986" s="167" t="s">
        <v>898</v>
      </c>
      <c r="B986" s="240"/>
      <c r="C986" s="281">
        <v>0</v>
      </c>
      <c r="D986" s="240"/>
      <c r="E986" s="227"/>
      <c r="F986" s="240"/>
      <c r="G986" s="229"/>
      <c r="H986" s="281">
        <f t="shared" si="74"/>
        <v>0</v>
      </c>
      <c r="I986" s="240">
        <v>0</v>
      </c>
      <c r="J986" s="229">
        <v>0</v>
      </c>
    </row>
    <row r="987" spans="1:10">
      <c r="A987" s="167" t="s">
        <v>899</v>
      </c>
      <c r="B987" s="240"/>
      <c r="C987" s="281">
        <v>0</v>
      </c>
      <c r="D987" s="240"/>
      <c r="E987" s="227"/>
      <c r="F987" s="240"/>
      <c r="G987" s="229"/>
      <c r="H987" s="281">
        <f t="shared" si="74"/>
        <v>0</v>
      </c>
      <c r="I987" s="240">
        <v>0</v>
      </c>
      <c r="J987" s="229">
        <v>0</v>
      </c>
    </row>
    <row r="988" spans="1:10">
      <c r="A988" s="167" t="s">
        <v>900</v>
      </c>
      <c r="B988" s="240">
        <v>10</v>
      </c>
      <c r="C988" s="281">
        <v>0</v>
      </c>
      <c r="D988" s="240"/>
      <c r="E988" s="227"/>
      <c r="F988" s="240"/>
      <c r="G988" s="229"/>
      <c r="H988" s="281">
        <f t="shared" si="74"/>
        <v>0</v>
      </c>
      <c r="I988" s="240">
        <v>0</v>
      </c>
      <c r="J988" s="229">
        <v>0</v>
      </c>
    </row>
    <row r="989" spans="1:10">
      <c r="A989" s="298" t="s">
        <v>901</v>
      </c>
      <c r="B989" s="308"/>
      <c r="C989" s="304"/>
      <c r="D989" s="308">
        <f>SUM(D990:D1004)</f>
        <v>878</v>
      </c>
      <c r="E989" s="278"/>
      <c r="F989" s="276">
        <f>D989-B989</f>
        <v>878</v>
      </c>
      <c r="G989" s="279" t="e">
        <f>(D989/B989-1)*100</f>
        <v>#DIV/0!</v>
      </c>
      <c r="H989" s="304">
        <f>SUM(H990:H1004)</f>
        <v>646</v>
      </c>
      <c r="I989" s="295">
        <f>H989-C989</f>
        <v>646</v>
      </c>
      <c r="J989" s="279"/>
    </row>
    <row r="990" s="208" customFormat="1" spans="1:10">
      <c r="A990" s="283" t="s">
        <v>731</v>
      </c>
      <c r="B990" s="240"/>
      <c r="C990" s="307">
        <v>0</v>
      </c>
      <c r="D990" s="240"/>
      <c r="E990" s="227"/>
      <c r="F990" s="228"/>
      <c r="G990" s="229"/>
      <c r="H990" s="281">
        <f t="shared" ref="H990:H1004" si="75">L990+M990+N990</f>
        <v>0</v>
      </c>
      <c r="I990" s="240"/>
      <c r="J990" s="229"/>
    </row>
    <row r="991" spans="1:10">
      <c r="A991" s="167" t="s">
        <v>732</v>
      </c>
      <c r="B991" s="240"/>
      <c r="C991" s="287">
        <v>0</v>
      </c>
      <c r="D991" s="240"/>
      <c r="E991" s="227"/>
      <c r="F991" s="228"/>
      <c r="G991" s="229"/>
      <c r="H991" s="281">
        <f t="shared" si="75"/>
        <v>0</v>
      </c>
      <c r="I991" s="240"/>
      <c r="J991" s="229"/>
    </row>
    <row r="992" spans="1:10">
      <c r="A992" s="167" t="s">
        <v>733</v>
      </c>
      <c r="B992" s="240"/>
      <c r="C992" s="287">
        <v>0</v>
      </c>
      <c r="D992" s="240"/>
      <c r="E992" s="227"/>
      <c r="F992" s="228"/>
      <c r="G992" s="229"/>
      <c r="H992" s="281">
        <f t="shared" si="75"/>
        <v>0</v>
      </c>
      <c r="I992" s="240"/>
      <c r="J992" s="229"/>
    </row>
    <row r="993" spans="1:10">
      <c r="A993" s="167" t="s">
        <v>902</v>
      </c>
      <c r="B993" s="240"/>
      <c r="C993" s="287">
        <v>0</v>
      </c>
      <c r="D993" s="240"/>
      <c r="E993" s="227"/>
      <c r="F993" s="228"/>
      <c r="G993" s="229"/>
      <c r="H993" s="281">
        <f t="shared" si="75"/>
        <v>0</v>
      </c>
      <c r="I993" s="240"/>
      <c r="J993" s="229"/>
    </row>
    <row r="994" spans="1:10">
      <c r="A994" s="167" t="s">
        <v>903</v>
      </c>
      <c r="B994" s="240"/>
      <c r="C994" s="287">
        <v>0</v>
      </c>
      <c r="D994" s="240"/>
      <c r="E994" s="227"/>
      <c r="F994" s="228"/>
      <c r="G994" s="229"/>
      <c r="H994" s="281">
        <f t="shared" si="75"/>
        <v>0</v>
      </c>
      <c r="I994" s="240"/>
      <c r="J994" s="229"/>
    </row>
    <row r="995" spans="1:10">
      <c r="A995" s="167" t="s">
        <v>904</v>
      </c>
      <c r="B995" s="240"/>
      <c r="C995" s="287">
        <v>0</v>
      </c>
      <c r="D995" s="240"/>
      <c r="E995" s="227"/>
      <c r="F995" s="228"/>
      <c r="G995" s="229"/>
      <c r="H995" s="281">
        <f t="shared" si="75"/>
        <v>0</v>
      </c>
      <c r="I995" s="240"/>
      <c r="J995" s="229"/>
    </row>
    <row r="996" spans="1:10">
      <c r="A996" s="167" t="s">
        <v>905</v>
      </c>
      <c r="B996" s="240"/>
      <c r="C996" s="287">
        <v>0</v>
      </c>
      <c r="D996" s="240"/>
      <c r="E996" s="227"/>
      <c r="F996" s="228"/>
      <c r="G996" s="229"/>
      <c r="H996" s="281">
        <f t="shared" si="75"/>
        <v>0</v>
      </c>
      <c r="I996" s="240"/>
      <c r="J996" s="229"/>
    </row>
    <row r="997" spans="1:14">
      <c r="A997" s="167" t="s">
        <v>906</v>
      </c>
      <c r="B997" s="240"/>
      <c r="C997" s="287">
        <v>0</v>
      </c>
      <c r="D997" s="240"/>
      <c r="E997" s="227"/>
      <c r="F997" s="228"/>
      <c r="G997" s="229"/>
      <c r="H997" s="281">
        <f t="shared" si="75"/>
        <v>78</v>
      </c>
      <c r="I997" s="240"/>
      <c r="J997" s="229"/>
      <c r="N997">
        <v>78</v>
      </c>
    </row>
    <row r="998" spans="1:10">
      <c r="A998" s="167" t="s">
        <v>907</v>
      </c>
      <c r="B998" s="240"/>
      <c r="C998" s="287">
        <v>0</v>
      </c>
      <c r="D998" s="240"/>
      <c r="E998" s="227"/>
      <c r="F998" s="228"/>
      <c r="G998" s="229"/>
      <c r="H998" s="281">
        <f t="shared" si="75"/>
        <v>0</v>
      </c>
      <c r="I998" s="240"/>
      <c r="J998" s="229"/>
    </row>
    <row r="999" spans="1:10">
      <c r="A999" s="167" t="s">
        <v>908</v>
      </c>
      <c r="B999" s="240"/>
      <c r="C999" s="287">
        <v>0</v>
      </c>
      <c r="D999" s="240"/>
      <c r="E999" s="227"/>
      <c r="F999" s="228"/>
      <c r="G999" s="229"/>
      <c r="H999" s="281">
        <f t="shared" si="75"/>
        <v>0</v>
      </c>
      <c r="I999" s="240"/>
      <c r="J999" s="229"/>
    </row>
    <row r="1000" spans="1:10">
      <c r="A1000" s="167" t="s">
        <v>909</v>
      </c>
      <c r="B1000" s="240"/>
      <c r="C1000" s="287">
        <v>0</v>
      </c>
      <c r="D1000" s="240"/>
      <c r="E1000" s="227"/>
      <c r="F1000" s="228"/>
      <c r="G1000" s="229"/>
      <c r="H1000" s="281">
        <f t="shared" si="75"/>
        <v>0</v>
      </c>
      <c r="I1000" s="240"/>
      <c r="J1000" s="229"/>
    </row>
    <row r="1001" spans="1:10">
      <c r="A1001" s="167" t="s">
        <v>910</v>
      </c>
      <c r="B1001" s="240"/>
      <c r="C1001" s="287">
        <v>0</v>
      </c>
      <c r="D1001" s="240"/>
      <c r="E1001" s="227"/>
      <c r="F1001" s="228"/>
      <c r="G1001" s="229"/>
      <c r="H1001" s="281">
        <f t="shared" si="75"/>
        <v>0</v>
      </c>
      <c r="I1001" s="240"/>
      <c r="J1001" s="229"/>
    </row>
    <row r="1002" spans="1:10">
      <c r="A1002" s="167" t="s">
        <v>911</v>
      </c>
      <c r="B1002" s="240"/>
      <c r="C1002" s="287">
        <v>0</v>
      </c>
      <c r="D1002" s="240"/>
      <c r="E1002" s="227"/>
      <c r="F1002" s="228"/>
      <c r="G1002" s="229"/>
      <c r="H1002" s="281">
        <f t="shared" si="75"/>
        <v>0</v>
      </c>
      <c r="I1002" s="240"/>
      <c r="J1002" s="229"/>
    </row>
    <row r="1003" spans="1:10">
      <c r="A1003" s="167" t="s">
        <v>912</v>
      </c>
      <c r="B1003" s="240"/>
      <c r="C1003" s="287">
        <v>0</v>
      </c>
      <c r="D1003" s="240"/>
      <c r="E1003" s="227"/>
      <c r="F1003" s="228"/>
      <c r="G1003" s="229"/>
      <c r="H1003" s="281">
        <f t="shared" si="75"/>
        <v>0</v>
      </c>
      <c r="I1003" s="240"/>
      <c r="J1003" s="229"/>
    </row>
    <row r="1004" spans="1:14">
      <c r="A1004" s="167" t="s">
        <v>913</v>
      </c>
      <c r="B1004" s="240"/>
      <c r="C1004" s="287">
        <v>0</v>
      </c>
      <c r="D1004" s="240">
        <v>878</v>
      </c>
      <c r="E1004" s="227"/>
      <c r="F1004" s="228"/>
      <c r="G1004" s="229"/>
      <c r="H1004" s="281">
        <f t="shared" si="75"/>
        <v>568</v>
      </c>
      <c r="I1004" s="240"/>
      <c r="J1004" s="229"/>
      <c r="N1004">
        <v>568</v>
      </c>
    </row>
    <row r="1005" spans="1:10">
      <c r="A1005" s="298" t="s">
        <v>914</v>
      </c>
      <c r="B1005" s="308"/>
      <c r="C1005" s="304"/>
      <c r="D1005" s="308"/>
      <c r="E1005" s="278"/>
      <c r="F1005" s="276"/>
      <c r="G1005" s="279"/>
      <c r="H1005" s="304"/>
      <c r="I1005" s="295">
        <f>H1005-C1005</f>
        <v>0</v>
      </c>
      <c r="J1005" s="279"/>
    </row>
    <row r="1006" spans="1:10">
      <c r="A1006" s="167" t="s">
        <v>731</v>
      </c>
      <c r="B1006" s="240"/>
      <c r="C1006" s="281">
        <v>0</v>
      </c>
      <c r="D1006" s="240"/>
      <c r="E1006" s="227"/>
      <c r="F1006" s="240"/>
      <c r="G1006" s="229"/>
      <c r="H1006" s="281">
        <f>L1006+M1006+N1006</f>
        <v>0</v>
      </c>
      <c r="I1006" s="240">
        <v>0</v>
      </c>
      <c r="J1006" s="229">
        <v>0</v>
      </c>
    </row>
    <row r="1007" spans="1:10">
      <c r="A1007" s="167" t="s">
        <v>732</v>
      </c>
      <c r="B1007" s="240"/>
      <c r="C1007" s="281">
        <v>0</v>
      </c>
      <c r="D1007" s="240"/>
      <c r="E1007" s="227"/>
      <c r="F1007" s="240"/>
      <c r="G1007" s="229"/>
      <c r="H1007" s="281">
        <f>L1007+M1007+N1007</f>
        <v>0</v>
      </c>
      <c r="I1007" s="240">
        <v>0</v>
      </c>
      <c r="J1007" s="229">
        <v>0</v>
      </c>
    </row>
    <row r="1008" spans="1:10">
      <c r="A1008" s="167" t="s">
        <v>733</v>
      </c>
      <c r="B1008" s="240"/>
      <c r="C1008" s="281">
        <v>0</v>
      </c>
      <c r="D1008" s="240"/>
      <c r="E1008" s="227"/>
      <c r="F1008" s="240"/>
      <c r="G1008" s="229"/>
      <c r="H1008" s="281">
        <f>L1008+M1008+N1008</f>
        <v>0</v>
      </c>
      <c r="I1008" s="240">
        <v>0</v>
      </c>
      <c r="J1008" s="229">
        <v>0</v>
      </c>
    </row>
    <row r="1009" spans="1:10">
      <c r="A1009" s="167" t="s">
        <v>915</v>
      </c>
      <c r="B1009" s="240"/>
      <c r="C1009" s="281">
        <v>0</v>
      </c>
      <c r="D1009" s="240"/>
      <c r="E1009" s="227"/>
      <c r="F1009" s="240"/>
      <c r="G1009" s="229"/>
      <c r="H1009" s="281">
        <f>L1009+M1009+N1009</f>
        <v>0</v>
      </c>
      <c r="I1009" s="240">
        <v>0</v>
      </c>
      <c r="J1009" s="229">
        <v>0</v>
      </c>
    </row>
    <row r="1010" spans="1:10">
      <c r="A1010" s="298" t="s">
        <v>916</v>
      </c>
      <c r="B1010" s="308"/>
      <c r="C1010" s="304"/>
      <c r="D1010" s="308"/>
      <c r="E1010" s="278"/>
      <c r="F1010" s="276"/>
      <c r="G1010" s="279"/>
      <c r="H1010" s="304"/>
      <c r="I1010" s="295">
        <f>H1010-C1010</f>
        <v>0</v>
      </c>
      <c r="J1010" s="279"/>
    </row>
    <row r="1011" spans="1:10">
      <c r="A1011" s="167" t="s">
        <v>731</v>
      </c>
      <c r="B1011" s="240"/>
      <c r="C1011" s="287">
        <v>0</v>
      </c>
      <c r="D1011" s="240"/>
      <c r="E1011" s="227"/>
      <c r="F1011" s="228"/>
      <c r="G1011" s="229"/>
      <c r="H1011" s="281">
        <f t="shared" ref="H1011:H1023" si="76">L1011+M1011+N1011</f>
        <v>0</v>
      </c>
      <c r="I1011" s="240"/>
      <c r="J1011" s="229"/>
    </row>
    <row r="1012" spans="1:10">
      <c r="A1012" s="167" t="s">
        <v>732</v>
      </c>
      <c r="B1012" s="240"/>
      <c r="C1012" s="287">
        <v>0</v>
      </c>
      <c r="D1012" s="240"/>
      <c r="E1012" s="227"/>
      <c r="F1012" s="228"/>
      <c r="G1012" s="229"/>
      <c r="H1012" s="281">
        <f t="shared" si="76"/>
        <v>0</v>
      </c>
      <c r="I1012" s="240"/>
      <c r="J1012" s="229"/>
    </row>
    <row r="1013" spans="1:10">
      <c r="A1013" s="167" t="s">
        <v>733</v>
      </c>
      <c r="B1013" s="240"/>
      <c r="C1013" s="287">
        <v>0</v>
      </c>
      <c r="D1013" s="240"/>
      <c r="E1013" s="227"/>
      <c r="F1013" s="228"/>
      <c r="G1013" s="229"/>
      <c r="H1013" s="281">
        <f t="shared" si="76"/>
        <v>0</v>
      </c>
      <c r="I1013" s="240"/>
      <c r="J1013" s="229"/>
    </row>
    <row r="1014" spans="1:10">
      <c r="A1014" s="167" t="s">
        <v>917</v>
      </c>
      <c r="B1014" s="240"/>
      <c r="C1014" s="287">
        <v>0</v>
      </c>
      <c r="D1014" s="240"/>
      <c r="E1014" s="227"/>
      <c r="F1014" s="228"/>
      <c r="G1014" s="229"/>
      <c r="H1014" s="281">
        <f t="shared" si="76"/>
        <v>0</v>
      </c>
      <c r="I1014" s="240"/>
      <c r="J1014" s="229"/>
    </row>
    <row r="1015" spans="1:10">
      <c r="A1015" s="167" t="s">
        <v>918</v>
      </c>
      <c r="B1015" s="240"/>
      <c r="C1015" s="287">
        <v>0</v>
      </c>
      <c r="D1015" s="240"/>
      <c r="E1015" s="227"/>
      <c r="F1015" s="228"/>
      <c r="G1015" s="229"/>
      <c r="H1015" s="281">
        <f t="shared" si="76"/>
        <v>0</v>
      </c>
      <c r="I1015" s="240"/>
      <c r="J1015" s="229"/>
    </row>
    <row r="1016" spans="1:10">
      <c r="A1016" s="167" t="s">
        <v>919</v>
      </c>
      <c r="B1016" s="240"/>
      <c r="C1016" s="287">
        <v>0</v>
      </c>
      <c r="D1016" s="240"/>
      <c r="E1016" s="227"/>
      <c r="F1016" s="228"/>
      <c r="G1016" s="229"/>
      <c r="H1016" s="281">
        <f t="shared" si="76"/>
        <v>0</v>
      </c>
      <c r="I1016" s="240"/>
      <c r="J1016" s="229"/>
    </row>
    <row r="1017" spans="1:10">
      <c r="A1017" s="167" t="s">
        <v>920</v>
      </c>
      <c r="B1017" s="240"/>
      <c r="C1017" s="287">
        <v>0</v>
      </c>
      <c r="D1017" s="240"/>
      <c r="E1017" s="227"/>
      <c r="F1017" s="228"/>
      <c r="G1017" s="229"/>
      <c r="H1017" s="281">
        <f t="shared" si="76"/>
        <v>0</v>
      </c>
      <c r="I1017" s="240"/>
      <c r="J1017" s="229"/>
    </row>
    <row r="1018" spans="1:10">
      <c r="A1018" s="167" t="s">
        <v>921</v>
      </c>
      <c r="B1018" s="240"/>
      <c r="C1018" s="287">
        <v>0</v>
      </c>
      <c r="D1018" s="240"/>
      <c r="E1018" s="227"/>
      <c r="F1018" s="228"/>
      <c r="G1018" s="229"/>
      <c r="H1018" s="281">
        <f t="shared" si="76"/>
        <v>0</v>
      </c>
      <c r="I1018" s="240"/>
      <c r="J1018" s="229"/>
    </row>
    <row r="1019" spans="1:10">
      <c r="A1019" s="167" t="s">
        <v>922</v>
      </c>
      <c r="B1019" s="240"/>
      <c r="C1019" s="287">
        <v>0</v>
      </c>
      <c r="D1019" s="240"/>
      <c r="E1019" s="227"/>
      <c r="F1019" s="228"/>
      <c r="G1019" s="229"/>
      <c r="H1019" s="281">
        <f t="shared" si="76"/>
        <v>0</v>
      </c>
      <c r="I1019" s="240"/>
      <c r="J1019" s="229"/>
    </row>
    <row r="1020" spans="1:10">
      <c r="A1020" s="167" t="s">
        <v>923</v>
      </c>
      <c r="B1020" s="240"/>
      <c r="C1020" s="287">
        <v>0</v>
      </c>
      <c r="D1020" s="240"/>
      <c r="E1020" s="227"/>
      <c r="F1020" s="228"/>
      <c r="G1020" s="229"/>
      <c r="H1020" s="281">
        <f t="shared" si="76"/>
        <v>0</v>
      </c>
      <c r="I1020" s="240"/>
      <c r="J1020" s="229"/>
    </row>
    <row r="1021" spans="1:10">
      <c r="A1021" s="167" t="s">
        <v>868</v>
      </c>
      <c r="B1021" s="240"/>
      <c r="C1021" s="287">
        <v>0</v>
      </c>
      <c r="D1021" s="240"/>
      <c r="E1021" s="227"/>
      <c r="F1021" s="228"/>
      <c r="G1021" s="229"/>
      <c r="H1021" s="281">
        <f t="shared" si="76"/>
        <v>0</v>
      </c>
      <c r="I1021" s="240"/>
      <c r="J1021" s="229"/>
    </row>
    <row r="1022" spans="1:10">
      <c r="A1022" s="167" t="s">
        <v>924</v>
      </c>
      <c r="B1022" s="240"/>
      <c r="C1022" s="287">
        <v>0</v>
      </c>
      <c r="D1022" s="240"/>
      <c r="E1022" s="227"/>
      <c r="F1022" s="228"/>
      <c r="G1022" s="229"/>
      <c r="H1022" s="281">
        <f t="shared" si="76"/>
        <v>0</v>
      </c>
      <c r="I1022" s="240"/>
      <c r="J1022" s="229"/>
    </row>
    <row r="1023" spans="1:10">
      <c r="A1023" s="167" t="s">
        <v>925</v>
      </c>
      <c r="B1023" s="240"/>
      <c r="C1023" s="287">
        <v>0</v>
      </c>
      <c r="D1023" s="240"/>
      <c r="E1023" s="227"/>
      <c r="F1023" s="228"/>
      <c r="G1023" s="229"/>
      <c r="H1023" s="281">
        <f t="shared" si="76"/>
        <v>0</v>
      </c>
      <c r="I1023" s="240"/>
      <c r="J1023" s="229"/>
    </row>
    <row r="1024" spans="1:10">
      <c r="A1024" s="298" t="s">
        <v>926</v>
      </c>
      <c r="B1024" s="308"/>
      <c r="C1024" s="304"/>
      <c r="D1024" s="308"/>
      <c r="E1024" s="278"/>
      <c r="F1024" s="276"/>
      <c r="G1024" s="279"/>
      <c r="H1024" s="304"/>
      <c r="I1024" s="295">
        <f>H1024-C1024</f>
        <v>0</v>
      </c>
      <c r="J1024" s="279"/>
    </row>
    <row r="1025" spans="1:10">
      <c r="A1025" s="167" t="s">
        <v>731</v>
      </c>
      <c r="B1025" s="240"/>
      <c r="C1025" s="287">
        <v>0</v>
      </c>
      <c r="D1025" s="240"/>
      <c r="E1025" s="227"/>
      <c r="F1025" s="228"/>
      <c r="G1025" s="229"/>
      <c r="H1025" s="281">
        <f>L1025+M1025+N1025</f>
        <v>0</v>
      </c>
      <c r="I1025" s="240"/>
      <c r="J1025" s="229"/>
    </row>
    <row r="1026" spans="1:10">
      <c r="A1026" s="167" t="s">
        <v>732</v>
      </c>
      <c r="B1026" s="240"/>
      <c r="C1026" s="287">
        <v>0</v>
      </c>
      <c r="D1026" s="240"/>
      <c r="E1026" s="227"/>
      <c r="F1026" s="228"/>
      <c r="G1026" s="229"/>
      <c r="H1026" s="281">
        <f>L1026+M1026+N1026</f>
        <v>0</v>
      </c>
      <c r="I1026" s="240"/>
      <c r="J1026" s="229"/>
    </row>
    <row r="1027" spans="1:10">
      <c r="A1027" s="167" t="s">
        <v>733</v>
      </c>
      <c r="B1027" s="240"/>
      <c r="C1027" s="287">
        <v>0</v>
      </c>
      <c r="D1027" s="240"/>
      <c r="E1027" s="227"/>
      <c r="F1027" s="240"/>
      <c r="G1027" s="229"/>
      <c r="H1027" s="281">
        <f>L1027+M1027+N1027</f>
        <v>0</v>
      </c>
      <c r="I1027" s="240"/>
      <c r="J1027" s="229"/>
    </row>
    <row r="1028" spans="1:10">
      <c r="A1028" s="167" t="s">
        <v>927</v>
      </c>
      <c r="B1028" s="240"/>
      <c r="C1028" s="287">
        <v>0</v>
      </c>
      <c r="D1028" s="240"/>
      <c r="E1028" s="227"/>
      <c r="F1028" s="240"/>
      <c r="G1028" s="229"/>
      <c r="H1028" s="281">
        <f>L1028+M1028+N1028</f>
        <v>0</v>
      </c>
      <c r="I1028" s="240"/>
      <c r="J1028" s="229"/>
    </row>
    <row r="1029" spans="1:10">
      <c r="A1029" s="167" t="s">
        <v>928</v>
      </c>
      <c r="B1029" s="240"/>
      <c r="C1029" s="287">
        <v>0</v>
      </c>
      <c r="D1029" s="240"/>
      <c r="E1029" s="227"/>
      <c r="F1029" s="228"/>
      <c r="G1029" s="229"/>
      <c r="H1029" s="281">
        <f>L1029+M1029+N1029</f>
        <v>0</v>
      </c>
      <c r="I1029" s="240"/>
      <c r="J1029" s="229"/>
    </row>
    <row r="1030" spans="1:10">
      <c r="A1030" s="298" t="s">
        <v>929</v>
      </c>
      <c r="B1030" s="308"/>
      <c r="C1030" s="304"/>
      <c r="D1030" s="308">
        <f>SUM(D1031:D1036)</f>
        <v>65</v>
      </c>
      <c r="E1030" s="278"/>
      <c r="F1030" s="276">
        <f>D1030-B1030</f>
        <v>65</v>
      </c>
      <c r="G1030" s="279" t="e">
        <f>(D1030/B1030-1)*100</f>
        <v>#DIV/0!</v>
      </c>
      <c r="H1030" s="304">
        <f>SUM(H1031:H1036)</f>
        <v>50</v>
      </c>
      <c r="I1030" s="295">
        <f>H1030-C1030</f>
        <v>50</v>
      </c>
      <c r="J1030" s="279"/>
    </row>
    <row r="1031" spans="1:10">
      <c r="A1031" s="167" t="s">
        <v>731</v>
      </c>
      <c r="B1031" s="240"/>
      <c r="C1031" s="281">
        <v>0</v>
      </c>
      <c r="D1031" s="240"/>
      <c r="E1031" s="227"/>
      <c r="F1031" s="240"/>
      <c r="G1031" s="229"/>
      <c r="H1031" s="281">
        <f t="shared" ref="H1031:H1036" si="77">L1031+M1031+N1031</f>
        <v>0</v>
      </c>
      <c r="I1031" s="240">
        <v>0</v>
      </c>
      <c r="J1031" s="229">
        <v>0</v>
      </c>
    </row>
    <row r="1032" spans="1:10">
      <c r="A1032" s="167" t="s">
        <v>732</v>
      </c>
      <c r="B1032" s="240"/>
      <c r="C1032" s="281">
        <v>0</v>
      </c>
      <c r="D1032" s="240"/>
      <c r="E1032" s="227"/>
      <c r="F1032" s="240"/>
      <c r="G1032" s="229"/>
      <c r="H1032" s="281">
        <f t="shared" si="77"/>
        <v>0</v>
      </c>
      <c r="I1032" s="240">
        <v>0</v>
      </c>
      <c r="J1032" s="229">
        <v>0</v>
      </c>
    </row>
    <row r="1033" spans="1:10">
      <c r="A1033" s="167" t="s">
        <v>733</v>
      </c>
      <c r="B1033" s="240"/>
      <c r="C1033" s="281">
        <v>0</v>
      </c>
      <c r="D1033" s="240"/>
      <c r="E1033" s="227"/>
      <c r="F1033" s="240"/>
      <c r="G1033" s="229"/>
      <c r="H1033" s="281">
        <f t="shared" si="77"/>
        <v>0</v>
      </c>
      <c r="I1033" s="240">
        <v>0</v>
      </c>
      <c r="J1033" s="229">
        <v>0</v>
      </c>
    </row>
    <row r="1034" spans="1:10">
      <c r="A1034" s="167" t="s">
        <v>930</v>
      </c>
      <c r="B1034" s="240"/>
      <c r="C1034" s="281">
        <v>0</v>
      </c>
      <c r="D1034" s="240"/>
      <c r="E1034" s="227"/>
      <c r="F1034" s="228"/>
      <c r="G1034" s="229"/>
      <c r="H1034" s="281">
        <f t="shared" si="77"/>
        <v>0</v>
      </c>
      <c r="I1034" s="240">
        <v>0</v>
      </c>
      <c r="J1034" s="229">
        <v>0</v>
      </c>
    </row>
    <row r="1035" spans="1:10">
      <c r="A1035" s="167" t="s">
        <v>931</v>
      </c>
      <c r="B1035" s="240"/>
      <c r="C1035" s="281">
        <v>0</v>
      </c>
      <c r="D1035" s="240"/>
      <c r="E1035" s="227"/>
      <c r="F1035" s="228"/>
      <c r="G1035" s="229"/>
      <c r="H1035" s="281">
        <f t="shared" si="77"/>
        <v>0</v>
      </c>
      <c r="I1035" s="240">
        <v>0</v>
      </c>
      <c r="J1035" s="229">
        <v>0</v>
      </c>
    </row>
    <row r="1036" spans="1:14">
      <c r="A1036" s="167" t="s">
        <v>932</v>
      </c>
      <c r="B1036" s="240"/>
      <c r="C1036" s="287">
        <v>0</v>
      </c>
      <c r="D1036" s="240">
        <v>65</v>
      </c>
      <c r="E1036" s="227"/>
      <c r="F1036" s="228"/>
      <c r="G1036" s="229"/>
      <c r="H1036" s="281">
        <f t="shared" si="77"/>
        <v>50</v>
      </c>
      <c r="I1036" s="240"/>
      <c r="J1036" s="229"/>
      <c r="N1036">
        <v>50</v>
      </c>
    </row>
    <row r="1037" spans="1:10">
      <c r="A1037" s="298" t="s">
        <v>933</v>
      </c>
      <c r="B1037" s="308">
        <v>4322</v>
      </c>
      <c r="C1037" s="304">
        <v>2000</v>
      </c>
      <c r="D1037" s="308">
        <f>SUM(D1038:D1042)</f>
        <v>5596</v>
      </c>
      <c r="E1037" s="278">
        <f>D1037/C1037*100</f>
        <v>279.8</v>
      </c>
      <c r="F1037" s="276">
        <f>D1037-B1037</f>
        <v>1274</v>
      </c>
      <c r="G1037" s="279">
        <f>(D1037/B1037-1)*100</f>
        <v>29.4770939379917</v>
      </c>
      <c r="H1037" s="304">
        <f>SUM(H1038:H1042)</f>
        <v>4920</v>
      </c>
      <c r="I1037" s="295">
        <f>H1037-C1037</f>
        <v>2920</v>
      </c>
      <c r="J1037" s="279">
        <f>(H1037/C1037-1)*100</f>
        <v>146</v>
      </c>
    </row>
    <row r="1038" spans="1:10">
      <c r="A1038" s="167" t="s">
        <v>934</v>
      </c>
      <c r="B1038" s="240"/>
      <c r="C1038" s="281">
        <v>0</v>
      </c>
      <c r="D1038" s="240"/>
      <c r="E1038" s="227"/>
      <c r="F1038" s="240"/>
      <c r="G1038" s="229"/>
      <c r="H1038" s="281">
        <f>L1038+M1038+N1038</f>
        <v>0</v>
      </c>
      <c r="I1038" s="240"/>
      <c r="J1038" s="229"/>
    </row>
    <row r="1039" spans="1:10">
      <c r="A1039" s="167" t="s">
        <v>935</v>
      </c>
      <c r="B1039" s="240"/>
      <c r="C1039" s="281">
        <v>0</v>
      </c>
      <c r="D1039" s="240"/>
      <c r="E1039" s="227"/>
      <c r="F1039" s="228"/>
      <c r="G1039" s="229"/>
      <c r="H1039" s="281">
        <f>L1039+M1039+N1039</f>
        <v>0</v>
      </c>
      <c r="I1039" s="240"/>
      <c r="J1039" s="229"/>
    </row>
    <row r="1040" spans="1:10">
      <c r="A1040" s="167" t="s">
        <v>936</v>
      </c>
      <c r="B1040" s="240"/>
      <c r="C1040" s="281">
        <v>0</v>
      </c>
      <c r="D1040" s="240"/>
      <c r="E1040" s="227"/>
      <c r="F1040" s="240"/>
      <c r="G1040" s="229"/>
      <c r="H1040" s="281">
        <f>L1040+M1040+N1040</f>
        <v>0</v>
      </c>
      <c r="I1040" s="240"/>
      <c r="J1040" s="229"/>
    </row>
    <row r="1041" spans="1:10">
      <c r="A1041" s="167" t="s">
        <v>937</v>
      </c>
      <c r="B1041" s="240"/>
      <c r="C1041" s="281">
        <v>0</v>
      </c>
      <c r="D1041" s="240"/>
      <c r="E1041" s="227"/>
      <c r="F1041" s="240"/>
      <c r="G1041" s="229"/>
      <c r="H1041" s="281">
        <f>L1041+M1041+N1041</f>
        <v>0</v>
      </c>
      <c r="I1041" s="240"/>
      <c r="J1041" s="229"/>
    </row>
    <row r="1042" spans="1:14">
      <c r="A1042" s="167" t="s">
        <v>938</v>
      </c>
      <c r="B1042" s="240">
        <v>4322</v>
      </c>
      <c r="C1042" s="281">
        <v>2000</v>
      </c>
      <c r="D1042" s="240">
        <v>5596</v>
      </c>
      <c r="E1042" s="227"/>
      <c r="F1042" s="228"/>
      <c r="G1042" s="229"/>
      <c r="H1042" s="281">
        <f>L1042+M1042+N1042</f>
        <v>4920</v>
      </c>
      <c r="I1042" s="240"/>
      <c r="J1042" s="229"/>
      <c r="N1042">
        <v>4920</v>
      </c>
    </row>
    <row r="1043" s="208" customFormat="1" spans="1:10">
      <c r="A1043" s="270" t="s">
        <v>939</v>
      </c>
      <c r="B1043" s="271">
        <v>921</v>
      </c>
      <c r="C1043" s="272">
        <v>322</v>
      </c>
      <c r="D1043" s="271">
        <f>D1044+D1054+D1060</f>
        <v>159</v>
      </c>
      <c r="E1043" s="273">
        <f>D1043/C1043*100</f>
        <v>49.3788819875776</v>
      </c>
      <c r="F1043" s="271">
        <f>D1043-B1043</f>
        <v>-762</v>
      </c>
      <c r="G1043" s="274">
        <f>(D1043/B1043-1)*100</f>
        <v>-82.7361563517915</v>
      </c>
      <c r="H1043" s="272">
        <f>H1044+H1054+H1060</f>
        <v>113</v>
      </c>
      <c r="I1043" s="294">
        <f>H1043-C1043</f>
        <v>-209</v>
      </c>
      <c r="J1043" s="274">
        <f>(H1043/C1043-1)*100</f>
        <v>-64.9068322981366</v>
      </c>
    </row>
    <row r="1044" spans="1:10">
      <c r="A1044" s="298" t="s">
        <v>940</v>
      </c>
      <c r="B1044" s="308">
        <v>919</v>
      </c>
      <c r="C1044" s="304">
        <v>322</v>
      </c>
      <c r="D1044" s="308">
        <f>SUM(D1045:D1053)</f>
        <v>159</v>
      </c>
      <c r="E1044" s="278">
        <f>D1044/C1044*100</f>
        <v>49.3788819875776</v>
      </c>
      <c r="F1044" s="276">
        <f>D1044-B1044</f>
        <v>-760</v>
      </c>
      <c r="G1044" s="279">
        <f>(D1044/B1044-1)*100</f>
        <v>-82.6985854189336</v>
      </c>
      <c r="H1044" s="304">
        <f>SUM(H1045:H1053)</f>
        <v>113</v>
      </c>
      <c r="I1044" s="295">
        <f>H1044-C1044</f>
        <v>-209</v>
      </c>
      <c r="J1044" s="279">
        <f>(H1044/C1044-1)*100</f>
        <v>-64.9068322981366</v>
      </c>
    </row>
    <row r="1045" s="208" customFormat="1" spans="1:12">
      <c r="A1045" s="283" t="s">
        <v>731</v>
      </c>
      <c r="B1045" s="240">
        <v>102</v>
      </c>
      <c r="C1045" s="281">
        <v>106</v>
      </c>
      <c r="D1045" s="240">
        <v>94</v>
      </c>
      <c r="E1045" s="227"/>
      <c r="F1045" s="228"/>
      <c r="G1045" s="229"/>
      <c r="H1045" s="281">
        <f t="shared" ref="H1045:H1053" si="78">L1045+M1045+N1045</f>
        <v>91</v>
      </c>
      <c r="I1045" s="240"/>
      <c r="J1045" s="229"/>
      <c r="L1045" s="208">
        <v>91</v>
      </c>
    </row>
    <row r="1046" s="208" customFormat="1" spans="1:12">
      <c r="A1046" s="283" t="s">
        <v>732</v>
      </c>
      <c r="B1046" s="240">
        <v>62</v>
      </c>
      <c r="C1046" s="281">
        <v>26</v>
      </c>
      <c r="D1046" s="240">
        <v>2</v>
      </c>
      <c r="E1046" s="227"/>
      <c r="F1046" s="228"/>
      <c r="G1046" s="229"/>
      <c r="H1046" s="281">
        <f t="shared" si="78"/>
        <v>22</v>
      </c>
      <c r="I1046" s="240"/>
      <c r="J1046" s="229"/>
      <c r="L1046" s="208">
        <v>22</v>
      </c>
    </row>
    <row r="1047" s="208" customFormat="1" spans="1:10">
      <c r="A1047" s="283" t="s">
        <v>733</v>
      </c>
      <c r="B1047" s="240"/>
      <c r="C1047" s="281">
        <v>0</v>
      </c>
      <c r="D1047" s="240">
        <v>0</v>
      </c>
      <c r="E1047" s="227"/>
      <c r="F1047" s="240"/>
      <c r="G1047" s="229"/>
      <c r="H1047" s="281">
        <f t="shared" si="78"/>
        <v>0</v>
      </c>
      <c r="I1047" s="240"/>
      <c r="J1047" s="229"/>
    </row>
    <row r="1048" s="208" customFormat="1" spans="1:10">
      <c r="A1048" s="283" t="s">
        <v>941</v>
      </c>
      <c r="B1048" s="240"/>
      <c r="C1048" s="281">
        <v>0</v>
      </c>
      <c r="D1048" s="240">
        <v>0</v>
      </c>
      <c r="E1048" s="227"/>
      <c r="F1048" s="240"/>
      <c r="G1048" s="229"/>
      <c r="H1048" s="281">
        <f t="shared" si="78"/>
        <v>0</v>
      </c>
      <c r="I1048" s="240"/>
      <c r="J1048" s="229"/>
    </row>
    <row r="1049" s="208" customFormat="1" spans="1:10">
      <c r="A1049" s="283" t="s">
        <v>942</v>
      </c>
      <c r="B1049" s="240"/>
      <c r="C1049" s="281">
        <v>0</v>
      </c>
      <c r="D1049" s="240">
        <v>0</v>
      </c>
      <c r="E1049" s="227"/>
      <c r="F1049" s="240"/>
      <c r="G1049" s="229"/>
      <c r="H1049" s="281">
        <f t="shared" si="78"/>
        <v>0</v>
      </c>
      <c r="I1049" s="240"/>
      <c r="J1049" s="229"/>
    </row>
    <row r="1050" s="208" customFormat="1" spans="1:10">
      <c r="A1050" s="283" t="s">
        <v>943</v>
      </c>
      <c r="B1050" s="240"/>
      <c r="C1050" s="281">
        <v>0</v>
      </c>
      <c r="D1050" s="240">
        <v>0</v>
      </c>
      <c r="E1050" s="227"/>
      <c r="F1050" s="240"/>
      <c r="G1050" s="229"/>
      <c r="H1050" s="281">
        <f t="shared" si="78"/>
        <v>0</v>
      </c>
      <c r="I1050" s="240"/>
      <c r="J1050" s="229"/>
    </row>
    <row r="1051" s="208" customFormat="1" spans="1:10">
      <c r="A1051" s="283" t="s">
        <v>944</v>
      </c>
      <c r="B1051" s="240"/>
      <c r="C1051" s="281">
        <v>190</v>
      </c>
      <c r="D1051" s="240">
        <v>13</v>
      </c>
      <c r="E1051" s="227"/>
      <c r="F1051" s="228"/>
      <c r="G1051" s="229"/>
      <c r="H1051" s="281">
        <f t="shared" si="78"/>
        <v>0</v>
      </c>
      <c r="I1051" s="240"/>
      <c r="J1051" s="229"/>
    </row>
    <row r="1052" s="208" customFormat="1" spans="1:10">
      <c r="A1052" s="283" t="s">
        <v>750</v>
      </c>
      <c r="B1052" s="240"/>
      <c r="C1052" s="281">
        <v>0</v>
      </c>
      <c r="D1052" s="240">
        <v>0</v>
      </c>
      <c r="E1052" s="227"/>
      <c r="F1052" s="228"/>
      <c r="G1052" s="229"/>
      <c r="H1052" s="281">
        <f t="shared" si="78"/>
        <v>0</v>
      </c>
      <c r="I1052" s="240"/>
      <c r="J1052" s="229"/>
    </row>
    <row r="1053" s="208" customFormat="1" spans="1:10">
      <c r="A1053" s="283" t="s">
        <v>945</v>
      </c>
      <c r="B1053" s="240">
        <v>755</v>
      </c>
      <c r="C1053" s="281">
        <v>0</v>
      </c>
      <c r="D1053" s="240">
        <v>50</v>
      </c>
      <c r="E1053" s="227"/>
      <c r="F1053" s="228"/>
      <c r="G1053" s="229"/>
      <c r="H1053" s="281">
        <f t="shared" si="78"/>
        <v>0</v>
      </c>
      <c r="I1053" s="240"/>
      <c r="J1053" s="229"/>
    </row>
    <row r="1054" spans="1:10">
      <c r="A1054" s="298" t="s">
        <v>946</v>
      </c>
      <c r="B1054" s="308"/>
      <c r="C1054" s="304"/>
      <c r="D1054" s="308"/>
      <c r="E1054" s="278"/>
      <c r="F1054" s="276"/>
      <c r="G1054" s="279"/>
      <c r="H1054" s="304"/>
      <c r="I1054" s="295">
        <f>H1054-C1054</f>
        <v>0</v>
      </c>
      <c r="J1054" s="279"/>
    </row>
    <row r="1055" spans="1:10">
      <c r="A1055" s="167" t="s">
        <v>731</v>
      </c>
      <c r="B1055" s="240"/>
      <c r="C1055" s="281">
        <v>0</v>
      </c>
      <c r="D1055" s="240"/>
      <c r="E1055" s="227"/>
      <c r="F1055" s="240"/>
      <c r="G1055" s="229"/>
      <c r="H1055" s="281">
        <f>L1055+M1055+N1055</f>
        <v>0</v>
      </c>
      <c r="I1055" s="240">
        <v>0</v>
      </c>
      <c r="J1055" s="229">
        <v>0</v>
      </c>
    </row>
    <row r="1056" spans="1:10">
      <c r="A1056" s="167" t="s">
        <v>732</v>
      </c>
      <c r="B1056" s="240"/>
      <c r="C1056" s="281">
        <v>0</v>
      </c>
      <c r="D1056" s="240"/>
      <c r="E1056" s="227"/>
      <c r="F1056" s="240"/>
      <c r="G1056" s="229"/>
      <c r="H1056" s="281">
        <f>L1056+M1056+N1056</f>
        <v>0</v>
      </c>
      <c r="I1056" s="240">
        <v>0</v>
      </c>
      <c r="J1056" s="229">
        <v>0</v>
      </c>
    </row>
    <row r="1057" spans="1:10">
      <c r="A1057" s="167" t="s">
        <v>733</v>
      </c>
      <c r="B1057" s="240"/>
      <c r="C1057" s="281">
        <v>0</v>
      </c>
      <c r="D1057" s="240"/>
      <c r="E1057" s="227"/>
      <c r="F1057" s="240"/>
      <c r="G1057" s="229"/>
      <c r="H1057" s="281">
        <f>L1057+M1057+N1057</f>
        <v>0</v>
      </c>
      <c r="I1057" s="240">
        <v>0</v>
      </c>
      <c r="J1057" s="229">
        <v>0</v>
      </c>
    </row>
    <row r="1058" spans="1:10">
      <c r="A1058" s="167" t="s">
        <v>947</v>
      </c>
      <c r="B1058" s="240"/>
      <c r="C1058" s="281">
        <v>0</v>
      </c>
      <c r="D1058" s="240"/>
      <c r="E1058" s="227"/>
      <c r="F1058" s="240"/>
      <c r="G1058" s="229"/>
      <c r="H1058" s="281">
        <f>L1058+M1058+N1058</f>
        <v>0</v>
      </c>
      <c r="I1058" s="240">
        <v>0</v>
      </c>
      <c r="J1058" s="229">
        <v>0</v>
      </c>
    </row>
    <row r="1059" spans="1:10">
      <c r="A1059" s="167" t="s">
        <v>948</v>
      </c>
      <c r="B1059" s="240"/>
      <c r="C1059" s="281">
        <v>0</v>
      </c>
      <c r="D1059" s="240"/>
      <c r="E1059" s="227"/>
      <c r="F1059" s="228"/>
      <c r="G1059" s="229"/>
      <c r="H1059" s="281">
        <f t="shared" ref="H1059:H1066" si="79">L1059+M1059+N1059</f>
        <v>0</v>
      </c>
      <c r="I1059" s="240">
        <v>0</v>
      </c>
      <c r="J1059" s="229">
        <v>0</v>
      </c>
    </row>
    <row r="1060" spans="1:10">
      <c r="A1060" s="298" t="s">
        <v>949</v>
      </c>
      <c r="B1060" s="308">
        <v>2</v>
      </c>
      <c r="C1060" s="304"/>
      <c r="D1060" s="308">
        <f>SUM(D1061:D1062)</f>
        <v>0</v>
      </c>
      <c r="E1060" s="278"/>
      <c r="F1060" s="276">
        <f>D1060-B1060</f>
        <v>-2</v>
      </c>
      <c r="G1060" s="279"/>
      <c r="H1060" s="304"/>
      <c r="I1060" s="295">
        <f>H1060-C1060</f>
        <v>0</v>
      </c>
      <c r="J1060" s="279"/>
    </row>
    <row r="1061" spans="1:10">
      <c r="A1061" s="167" t="s">
        <v>950</v>
      </c>
      <c r="B1061" s="240"/>
      <c r="C1061" s="281">
        <v>0</v>
      </c>
      <c r="D1061" s="240"/>
      <c r="E1061" s="227"/>
      <c r="F1061" s="228"/>
      <c r="G1061" s="229"/>
      <c r="H1061" s="281">
        <f t="shared" si="79"/>
        <v>0</v>
      </c>
      <c r="I1061" s="240"/>
      <c r="J1061" s="229"/>
    </row>
    <row r="1062" spans="1:10">
      <c r="A1062" s="167" t="s">
        <v>951</v>
      </c>
      <c r="B1062" s="240">
        <v>2</v>
      </c>
      <c r="C1062" s="281">
        <v>0</v>
      </c>
      <c r="D1062" s="240"/>
      <c r="E1062" s="227"/>
      <c r="F1062" s="228"/>
      <c r="G1062" s="229"/>
      <c r="H1062" s="281">
        <f t="shared" si="79"/>
        <v>0</v>
      </c>
      <c r="I1062" s="240"/>
      <c r="J1062" s="229"/>
    </row>
    <row r="1063" s="208" customFormat="1" spans="1:10">
      <c r="A1063" s="270" t="s">
        <v>952</v>
      </c>
      <c r="B1063" s="271">
        <v>1767</v>
      </c>
      <c r="C1063" s="272">
        <v>12</v>
      </c>
      <c r="D1063" s="271">
        <f>SUM(D1064:D1066)</f>
        <v>1527</v>
      </c>
      <c r="E1063" s="273"/>
      <c r="F1063" s="271">
        <f t="shared" ref="F1063:F1068" si="80">D1063-B1063</f>
        <v>-240</v>
      </c>
      <c r="G1063" s="274">
        <f>(D1063/B1063-1)*100</f>
        <v>-13.5823429541596</v>
      </c>
      <c r="H1063" s="272">
        <f>SUM(H1064+H1065+H1066)</f>
        <v>2007</v>
      </c>
      <c r="I1063" s="294">
        <f t="shared" ref="I1063:I1068" si="81">H1063-C1063</f>
        <v>1995</v>
      </c>
      <c r="J1063" s="274">
        <f>(H1063/C1063-1)*100</f>
        <v>16625</v>
      </c>
    </row>
    <row r="1064" spans="1:10">
      <c r="A1064" s="298" t="s">
        <v>953</v>
      </c>
      <c r="B1064" s="295"/>
      <c r="C1064" s="304">
        <v>0</v>
      </c>
      <c r="D1064" s="295"/>
      <c r="E1064" s="278"/>
      <c r="F1064" s="276">
        <f t="shared" si="80"/>
        <v>0</v>
      </c>
      <c r="G1064" s="279"/>
      <c r="H1064" s="304">
        <f t="shared" si="79"/>
        <v>0</v>
      </c>
      <c r="I1064" s="295">
        <f t="shared" si="81"/>
        <v>0</v>
      </c>
      <c r="J1064" s="279"/>
    </row>
    <row r="1065" spans="1:14">
      <c r="A1065" s="298" t="s">
        <v>954</v>
      </c>
      <c r="B1065" s="295">
        <v>1757</v>
      </c>
      <c r="C1065" s="304">
        <v>0</v>
      </c>
      <c r="D1065" s="295">
        <v>1527</v>
      </c>
      <c r="E1065" s="278" t="e">
        <f>D1065/C1065*100</f>
        <v>#DIV/0!</v>
      </c>
      <c r="F1065" s="276">
        <f t="shared" si="80"/>
        <v>-230</v>
      </c>
      <c r="G1065" s="279">
        <f>(D1065/B1065-1)*100</f>
        <v>-13.0904951622083</v>
      </c>
      <c r="H1065" s="304">
        <f t="shared" si="79"/>
        <v>2007</v>
      </c>
      <c r="I1065" s="295">
        <f t="shared" si="81"/>
        <v>2007</v>
      </c>
      <c r="J1065" s="279" t="e">
        <f>(H1065/C1065-1)*100</f>
        <v>#DIV/0!</v>
      </c>
      <c r="N1065">
        <v>2007</v>
      </c>
    </row>
    <row r="1066" spans="1:10">
      <c r="A1066" s="298" t="s">
        <v>955</v>
      </c>
      <c r="B1066" s="295">
        <v>10</v>
      </c>
      <c r="C1066" s="304">
        <v>12</v>
      </c>
      <c r="D1066" s="295"/>
      <c r="E1066" s="278"/>
      <c r="F1066" s="276">
        <f t="shared" si="80"/>
        <v>-10</v>
      </c>
      <c r="G1066" s="279"/>
      <c r="H1066" s="304">
        <f t="shared" si="79"/>
        <v>0</v>
      </c>
      <c r="I1066" s="295">
        <f t="shared" si="81"/>
        <v>-12</v>
      </c>
      <c r="J1066" s="279"/>
    </row>
    <row r="1067" s="208" customFormat="1" spans="1:10">
      <c r="A1067" s="270" t="s">
        <v>956</v>
      </c>
      <c r="B1067" s="271">
        <v>1572</v>
      </c>
      <c r="C1067" s="272">
        <v>1178</v>
      </c>
      <c r="D1067" s="271">
        <f>D1068+D1085+D1100</f>
        <v>6151</v>
      </c>
      <c r="E1067" s="273">
        <f>D1067/C1067*100</f>
        <v>522.156196943973</v>
      </c>
      <c r="F1067" s="271">
        <f t="shared" si="80"/>
        <v>4579</v>
      </c>
      <c r="G1067" s="274">
        <f>(D1067/B1067-1)*100</f>
        <v>291.284987277354</v>
      </c>
      <c r="H1067" s="272">
        <f>H1068+H1085+H1100</f>
        <v>2770</v>
      </c>
      <c r="I1067" s="294">
        <f t="shared" si="81"/>
        <v>1592</v>
      </c>
      <c r="J1067" s="274">
        <f>(H1067/C1067-1)*100</f>
        <v>135.144312393888</v>
      </c>
    </row>
    <row r="1068" spans="1:10">
      <c r="A1068" s="298" t="s">
        <v>957</v>
      </c>
      <c r="B1068" s="308">
        <v>1465</v>
      </c>
      <c r="C1068" s="304">
        <v>1104</v>
      </c>
      <c r="D1068" s="308">
        <f>SUM(D1069:D1084)</f>
        <v>6070</v>
      </c>
      <c r="E1068" s="278">
        <f>D1068/C1068*100</f>
        <v>549.81884057971</v>
      </c>
      <c r="F1068" s="276">
        <f t="shared" si="80"/>
        <v>4605</v>
      </c>
      <c r="G1068" s="279">
        <f>(D1068/B1068-1)*100</f>
        <v>314.334470989761</v>
      </c>
      <c r="H1068" s="304">
        <f>SUM(H1069:H1084)</f>
        <v>2711</v>
      </c>
      <c r="I1068" s="295">
        <f t="shared" si="81"/>
        <v>1607</v>
      </c>
      <c r="J1068" s="279">
        <f>(H1068/C1068-1)*100</f>
        <v>145.561594202899</v>
      </c>
    </row>
    <row r="1069" s="208" customFormat="1" spans="1:12">
      <c r="A1069" s="283" t="s">
        <v>731</v>
      </c>
      <c r="B1069" s="240">
        <v>519</v>
      </c>
      <c r="C1069" s="281">
        <v>538</v>
      </c>
      <c r="D1069" s="240">
        <v>464</v>
      </c>
      <c r="E1069" s="227">
        <f>D1069/C1069*100</f>
        <v>86.2453531598513</v>
      </c>
      <c r="F1069" s="228"/>
      <c r="G1069" s="229"/>
      <c r="H1069" s="281">
        <f t="shared" ref="H1069:H1076" si="82">L1069+M1069+N1069</f>
        <v>366</v>
      </c>
      <c r="I1069" s="240"/>
      <c r="J1069" s="229"/>
      <c r="L1069" s="208">
        <v>366</v>
      </c>
    </row>
    <row r="1070" s="208" customFormat="1" spans="1:12">
      <c r="A1070" s="283" t="s">
        <v>732</v>
      </c>
      <c r="B1070" s="240">
        <v>13</v>
      </c>
      <c r="C1070" s="281">
        <v>18</v>
      </c>
      <c r="D1070" s="240">
        <v>60</v>
      </c>
      <c r="E1070" s="227">
        <f>D1070/C1070*100</f>
        <v>333.333333333333</v>
      </c>
      <c r="F1070" s="240"/>
      <c r="G1070" s="229"/>
      <c r="H1070" s="281">
        <f t="shared" si="82"/>
        <v>230</v>
      </c>
      <c r="I1070" s="240"/>
      <c r="J1070" s="229"/>
      <c r="L1070" s="208">
        <v>230</v>
      </c>
    </row>
    <row r="1071" s="208" customFormat="1" spans="1:10">
      <c r="A1071" s="283" t="s">
        <v>733</v>
      </c>
      <c r="B1071" s="240"/>
      <c r="C1071" s="281">
        <v>0</v>
      </c>
      <c r="D1071" s="240">
        <v>0</v>
      </c>
      <c r="E1071" s="227"/>
      <c r="F1071" s="240"/>
      <c r="G1071" s="229"/>
      <c r="H1071" s="281">
        <f t="shared" si="82"/>
        <v>0</v>
      </c>
      <c r="I1071" s="240"/>
      <c r="J1071" s="229"/>
    </row>
    <row r="1072" s="208" customFormat="1" spans="1:14">
      <c r="A1072" s="283" t="s">
        <v>958</v>
      </c>
      <c r="B1072" s="240"/>
      <c r="C1072" s="281">
        <v>0</v>
      </c>
      <c r="D1072" s="240">
        <v>150</v>
      </c>
      <c r="E1072" s="227"/>
      <c r="F1072" s="240"/>
      <c r="G1072" s="229"/>
      <c r="H1072" s="281">
        <f t="shared" si="82"/>
        <v>110</v>
      </c>
      <c r="I1072" s="240"/>
      <c r="J1072" s="229"/>
      <c r="N1072" s="208">
        <v>110</v>
      </c>
    </row>
    <row r="1073" s="208" customFormat="1" spans="1:14">
      <c r="A1073" s="283" t="s">
        <v>959</v>
      </c>
      <c r="B1073" s="240">
        <v>176</v>
      </c>
      <c r="C1073" s="281">
        <v>215</v>
      </c>
      <c r="D1073" s="240">
        <v>1048</v>
      </c>
      <c r="E1073" s="227">
        <f>D1073/C1073*100</f>
        <v>487.441860465116</v>
      </c>
      <c r="F1073" s="228"/>
      <c r="G1073" s="229"/>
      <c r="H1073" s="281">
        <f t="shared" si="82"/>
        <v>1653</v>
      </c>
      <c r="I1073" s="240"/>
      <c r="J1073" s="229"/>
      <c r="L1073" s="208">
        <v>191</v>
      </c>
      <c r="M1073" s="208">
        <v>126</v>
      </c>
      <c r="N1073" s="208">
        <v>1336</v>
      </c>
    </row>
    <row r="1074" s="208" customFormat="1" spans="1:10">
      <c r="A1074" s="283" t="s">
        <v>960</v>
      </c>
      <c r="B1074" s="240"/>
      <c r="C1074" s="281">
        <v>0</v>
      </c>
      <c r="D1074" s="240"/>
      <c r="E1074" s="227"/>
      <c r="F1074" s="240"/>
      <c r="G1074" s="229"/>
      <c r="H1074" s="281">
        <f t="shared" si="82"/>
        <v>0</v>
      </c>
      <c r="I1074" s="240"/>
      <c r="J1074" s="229"/>
    </row>
    <row r="1075" s="208" customFormat="1" spans="1:10">
      <c r="A1075" s="283" t="s">
        <v>961</v>
      </c>
      <c r="B1075" s="240"/>
      <c r="C1075" s="281">
        <v>0</v>
      </c>
      <c r="D1075" s="240">
        <v>14</v>
      </c>
      <c r="E1075" s="227"/>
      <c r="F1075" s="240"/>
      <c r="G1075" s="229"/>
      <c r="H1075" s="281">
        <f t="shared" si="82"/>
        <v>0</v>
      </c>
      <c r="I1075" s="240"/>
      <c r="J1075" s="229"/>
    </row>
    <row r="1076" s="208" customFormat="1" spans="1:12">
      <c r="A1076" s="283" t="s">
        <v>962</v>
      </c>
      <c r="B1076" s="240">
        <v>203</v>
      </c>
      <c r="C1076" s="281">
        <v>193</v>
      </c>
      <c r="D1076" s="240">
        <v>162</v>
      </c>
      <c r="E1076" s="227"/>
      <c r="F1076" s="240"/>
      <c r="G1076" s="229"/>
      <c r="H1076" s="281">
        <f t="shared" si="82"/>
        <v>205</v>
      </c>
      <c r="I1076" s="240"/>
      <c r="J1076" s="229"/>
      <c r="L1076" s="208">
        <v>205</v>
      </c>
    </row>
    <row r="1077" s="208" customFormat="1" spans="1:12">
      <c r="A1077" s="283" t="s">
        <v>963</v>
      </c>
      <c r="B1077" s="240">
        <v>90</v>
      </c>
      <c r="C1077" s="281">
        <v>114</v>
      </c>
      <c r="D1077" s="240">
        <v>125</v>
      </c>
      <c r="E1077" s="227">
        <f>D1077/C1077*100</f>
        <v>109.649122807018</v>
      </c>
      <c r="F1077" s="240"/>
      <c r="G1077" s="229"/>
      <c r="H1077" s="281">
        <f t="shared" ref="H1077:H1085" si="83">L1077+M1077+N1077</f>
        <v>120</v>
      </c>
      <c r="I1077" s="240"/>
      <c r="J1077" s="229"/>
      <c r="L1077" s="208">
        <v>120</v>
      </c>
    </row>
    <row r="1078" s="208" customFormat="1" spans="1:10">
      <c r="A1078" s="283" t="s">
        <v>964</v>
      </c>
      <c r="B1078" s="240"/>
      <c r="C1078" s="281">
        <v>0</v>
      </c>
      <c r="D1078" s="240">
        <v>0</v>
      </c>
      <c r="E1078" s="227"/>
      <c r="F1078" s="240"/>
      <c r="G1078" s="229"/>
      <c r="H1078" s="281">
        <f t="shared" si="83"/>
        <v>0</v>
      </c>
      <c r="I1078" s="240"/>
      <c r="J1078" s="229"/>
    </row>
    <row r="1079" s="208" customFormat="1" spans="1:10">
      <c r="A1079" s="283" t="s">
        <v>965</v>
      </c>
      <c r="B1079" s="240"/>
      <c r="C1079" s="281">
        <v>0</v>
      </c>
      <c r="D1079" s="240">
        <v>25</v>
      </c>
      <c r="E1079" s="227"/>
      <c r="F1079" s="240"/>
      <c r="G1079" s="229"/>
      <c r="H1079" s="281">
        <f t="shared" si="83"/>
        <v>0</v>
      </c>
      <c r="I1079" s="240"/>
      <c r="J1079" s="229"/>
    </row>
    <row r="1080" s="208" customFormat="1" spans="1:10">
      <c r="A1080" s="283" t="s">
        <v>966</v>
      </c>
      <c r="B1080" s="240"/>
      <c r="C1080" s="281">
        <v>0</v>
      </c>
      <c r="D1080" s="240"/>
      <c r="E1080" s="227"/>
      <c r="F1080" s="240"/>
      <c r="G1080" s="229"/>
      <c r="H1080" s="281">
        <f t="shared" si="83"/>
        <v>0</v>
      </c>
      <c r="I1080" s="240"/>
      <c r="J1080" s="229"/>
    </row>
    <row r="1081" s="208" customFormat="1" spans="1:10">
      <c r="A1081" s="283" t="s">
        <v>967</v>
      </c>
      <c r="B1081" s="240"/>
      <c r="C1081" s="281">
        <v>0</v>
      </c>
      <c r="D1081" s="240"/>
      <c r="E1081" s="227"/>
      <c r="F1081" s="240"/>
      <c r="G1081" s="229"/>
      <c r="H1081" s="281">
        <f t="shared" si="83"/>
        <v>0</v>
      </c>
      <c r="I1081" s="240"/>
      <c r="J1081" s="229"/>
    </row>
    <row r="1082" s="208" customFormat="1" spans="1:10">
      <c r="A1082" s="283" t="s">
        <v>968</v>
      </c>
      <c r="B1082" s="240"/>
      <c r="C1082" s="281">
        <v>0</v>
      </c>
      <c r="D1082" s="240"/>
      <c r="E1082" s="227"/>
      <c r="F1082" s="240"/>
      <c r="G1082" s="229"/>
      <c r="H1082" s="281">
        <f t="shared" si="83"/>
        <v>0</v>
      </c>
      <c r="I1082" s="240"/>
      <c r="J1082" s="229"/>
    </row>
    <row r="1083" s="208" customFormat="1" spans="1:12">
      <c r="A1083" s="283" t="s">
        <v>750</v>
      </c>
      <c r="B1083" s="240"/>
      <c r="C1083" s="281">
        <v>26</v>
      </c>
      <c r="D1083" s="240">
        <v>22</v>
      </c>
      <c r="E1083" s="227">
        <f>D1083/C1083*100</f>
        <v>84.6153846153846</v>
      </c>
      <c r="F1083" s="228"/>
      <c r="G1083" s="229"/>
      <c r="H1083" s="281">
        <f t="shared" si="83"/>
        <v>27</v>
      </c>
      <c r="I1083" s="240"/>
      <c r="J1083" s="229"/>
      <c r="L1083" s="208">
        <v>27</v>
      </c>
    </row>
    <row r="1084" s="208" customFormat="1" spans="1:10">
      <c r="A1084" s="283" t="s">
        <v>969</v>
      </c>
      <c r="B1084" s="240">
        <v>464</v>
      </c>
      <c r="C1084" s="281">
        <v>0</v>
      </c>
      <c r="D1084" s="240">
        <v>4000</v>
      </c>
      <c r="E1084" s="227"/>
      <c r="F1084" s="228"/>
      <c r="G1084" s="229"/>
      <c r="H1084" s="281">
        <f t="shared" si="83"/>
        <v>0</v>
      </c>
      <c r="I1084" s="240"/>
      <c r="J1084" s="229"/>
    </row>
    <row r="1085" spans="1:10">
      <c r="A1085" s="298" t="s">
        <v>970</v>
      </c>
      <c r="B1085" s="308">
        <v>107</v>
      </c>
      <c r="C1085" s="304">
        <v>74</v>
      </c>
      <c r="D1085" s="308">
        <f>SUM(D1086:D1099)</f>
        <v>81</v>
      </c>
      <c r="E1085" s="278">
        <f>D1085/C1085*100</f>
        <v>109.459459459459</v>
      </c>
      <c r="F1085" s="276">
        <f>D1085-B1085</f>
        <v>-26</v>
      </c>
      <c r="G1085" s="279">
        <f>(D1085/B1085-1)*100</f>
        <v>-24.2990654205608</v>
      </c>
      <c r="H1085" s="304">
        <f>SUM(H1086:H1099)</f>
        <v>59</v>
      </c>
      <c r="I1085" s="295">
        <f>H1085-C1085</f>
        <v>-15</v>
      </c>
      <c r="J1085" s="279">
        <f>(H1085/C1085-1)*100</f>
        <v>-20.2702702702703</v>
      </c>
    </row>
    <row r="1086" s="208" customFormat="1" spans="1:10">
      <c r="A1086" s="283" t="s">
        <v>731</v>
      </c>
      <c r="B1086" s="240">
        <v>7</v>
      </c>
      <c r="C1086" s="307">
        <v>0</v>
      </c>
      <c r="D1086" s="240">
        <v>3</v>
      </c>
      <c r="E1086" s="227"/>
      <c r="F1086" s="228"/>
      <c r="G1086" s="229"/>
      <c r="H1086" s="281">
        <f t="shared" ref="H1086:H1099" si="84">L1086+M1086+N1086</f>
        <v>0</v>
      </c>
      <c r="I1086" s="240">
        <v>0</v>
      </c>
      <c r="J1086" s="229">
        <v>0</v>
      </c>
    </row>
    <row r="1087" s="208" customFormat="1" spans="1:12">
      <c r="A1087" s="283" t="s">
        <v>732</v>
      </c>
      <c r="B1087" s="240">
        <v>75</v>
      </c>
      <c r="C1087" s="307">
        <v>74</v>
      </c>
      <c r="D1087" s="240">
        <v>69</v>
      </c>
      <c r="E1087" s="227"/>
      <c r="F1087" s="228"/>
      <c r="G1087" s="229"/>
      <c r="H1087" s="281">
        <f t="shared" si="84"/>
        <v>59</v>
      </c>
      <c r="I1087" s="240">
        <v>0</v>
      </c>
      <c r="J1087" s="229">
        <v>0</v>
      </c>
      <c r="L1087" s="208">
        <v>59</v>
      </c>
    </row>
    <row r="1088" s="208" customFormat="1" spans="1:10">
      <c r="A1088" s="283" t="s">
        <v>733</v>
      </c>
      <c r="B1088" s="240"/>
      <c r="C1088" s="307">
        <v>0</v>
      </c>
      <c r="D1088" s="240">
        <v>0</v>
      </c>
      <c r="E1088" s="227"/>
      <c r="F1088" s="228"/>
      <c r="G1088" s="229"/>
      <c r="H1088" s="281">
        <f t="shared" si="84"/>
        <v>0</v>
      </c>
      <c r="I1088" s="240">
        <v>0</v>
      </c>
      <c r="J1088" s="229">
        <v>0</v>
      </c>
    </row>
    <row r="1089" s="208" customFormat="1" spans="1:10">
      <c r="A1089" s="283" t="s">
        <v>971</v>
      </c>
      <c r="B1089" s="240"/>
      <c r="C1089" s="307">
        <v>0</v>
      </c>
      <c r="D1089" s="240">
        <v>5</v>
      </c>
      <c r="E1089" s="227"/>
      <c r="F1089" s="228"/>
      <c r="G1089" s="229"/>
      <c r="H1089" s="281">
        <f t="shared" si="84"/>
        <v>0</v>
      </c>
      <c r="I1089" s="240">
        <v>0</v>
      </c>
      <c r="J1089" s="229">
        <v>0</v>
      </c>
    </row>
    <row r="1090" s="208" customFormat="1" spans="1:10">
      <c r="A1090" s="283" t="s">
        <v>972</v>
      </c>
      <c r="B1090" s="240"/>
      <c r="C1090" s="307">
        <v>0</v>
      </c>
      <c r="D1090" s="240"/>
      <c r="E1090" s="227"/>
      <c r="F1090" s="228"/>
      <c r="G1090" s="229"/>
      <c r="H1090" s="281">
        <f t="shared" si="84"/>
        <v>0</v>
      </c>
      <c r="I1090" s="240">
        <v>0</v>
      </c>
      <c r="J1090" s="229">
        <v>0</v>
      </c>
    </row>
    <row r="1091" s="208" customFormat="1" spans="1:10">
      <c r="A1091" s="283" t="s">
        <v>973</v>
      </c>
      <c r="B1091" s="240"/>
      <c r="C1091" s="307">
        <v>0</v>
      </c>
      <c r="D1091" s="240"/>
      <c r="E1091" s="227"/>
      <c r="F1091" s="228"/>
      <c r="G1091" s="229"/>
      <c r="H1091" s="281">
        <f t="shared" si="84"/>
        <v>0</v>
      </c>
      <c r="I1091" s="240"/>
      <c r="J1091" s="229"/>
    </row>
    <row r="1092" s="208" customFormat="1" spans="1:10">
      <c r="A1092" s="283" t="s">
        <v>974</v>
      </c>
      <c r="B1092" s="240"/>
      <c r="C1092" s="287">
        <v>0</v>
      </c>
      <c r="D1092" s="240"/>
      <c r="E1092" s="227"/>
      <c r="F1092" s="228"/>
      <c r="G1092" s="229"/>
      <c r="H1092" s="281">
        <f t="shared" si="84"/>
        <v>0</v>
      </c>
      <c r="I1092" s="240"/>
      <c r="J1092" s="229"/>
    </row>
    <row r="1093" s="208" customFormat="1" spans="1:10">
      <c r="A1093" s="283" t="s">
        <v>975</v>
      </c>
      <c r="B1093" s="240"/>
      <c r="C1093" s="287">
        <v>0</v>
      </c>
      <c r="D1093" s="240"/>
      <c r="E1093" s="227"/>
      <c r="F1093" s="228"/>
      <c r="G1093" s="229"/>
      <c r="H1093" s="281">
        <f t="shared" si="84"/>
        <v>0</v>
      </c>
      <c r="I1093" s="240"/>
      <c r="J1093" s="229"/>
    </row>
    <row r="1094" spans="1:10">
      <c r="A1094" s="167" t="s">
        <v>976</v>
      </c>
      <c r="B1094" s="240"/>
      <c r="C1094" s="287">
        <v>0</v>
      </c>
      <c r="D1094" s="240"/>
      <c r="E1094" s="227"/>
      <c r="F1094" s="228"/>
      <c r="G1094" s="229"/>
      <c r="H1094" s="281">
        <f t="shared" si="84"/>
        <v>0</v>
      </c>
      <c r="I1094" s="240"/>
      <c r="J1094" s="229"/>
    </row>
    <row r="1095" spans="1:10">
      <c r="A1095" s="167" t="s">
        <v>977</v>
      </c>
      <c r="B1095" s="240"/>
      <c r="C1095" s="287">
        <v>0</v>
      </c>
      <c r="D1095" s="240"/>
      <c r="E1095" s="227"/>
      <c r="F1095" s="228"/>
      <c r="G1095" s="229"/>
      <c r="H1095" s="281">
        <f t="shared" si="84"/>
        <v>0</v>
      </c>
      <c r="I1095" s="240"/>
      <c r="J1095" s="229"/>
    </row>
    <row r="1096" spans="1:10">
      <c r="A1096" s="167" t="s">
        <v>978</v>
      </c>
      <c r="B1096" s="240"/>
      <c r="C1096" s="287">
        <v>0</v>
      </c>
      <c r="D1096" s="240"/>
      <c r="E1096" s="227"/>
      <c r="F1096" s="228"/>
      <c r="G1096" s="229"/>
      <c r="H1096" s="281">
        <f t="shared" si="84"/>
        <v>0</v>
      </c>
      <c r="I1096" s="240"/>
      <c r="J1096" s="229"/>
    </row>
    <row r="1097" spans="1:10">
      <c r="A1097" s="167" t="s">
        <v>979</v>
      </c>
      <c r="B1097" s="240"/>
      <c r="C1097" s="287">
        <v>0</v>
      </c>
      <c r="D1097" s="240"/>
      <c r="E1097" s="227"/>
      <c r="F1097" s="228"/>
      <c r="G1097" s="229"/>
      <c r="H1097" s="281">
        <f t="shared" si="84"/>
        <v>0</v>
      </c>
      <c r="I1097" s="240">
        <v>0</v>
      </c>
      <c r="J1097" s="229">
        <v>0</v>
      </c>
    </row>
    <row r="1098" spans="1:10">
      <c r="A1098" s="167" t="s">
        <v>980</v>
      </c>
      <c r="B1098" s="240"/>
      <c r="C1098" s="287">
        <v>0</v>
      </c>
      <c r="D1098" s="240"/>
      <c r="E1098" s="227"/>
      <c r="F1098" s="228"/>
      <c r="G1098" s="229"/>
      <c r="H1098" s="281">
        <f t="shared" si="84"/>
        <v>0</v>
      </c>
      <c r="I1098" s="240">
        <v>0</v>
      </c>
      <c r="J1098" s="229">
        <v>0</v>
      </c>
    </row>
    <row r="1099" spans="1:10">
      <c r="A1099" s="167" t="s">
        <v>981</v>
      </c>
      <c r="B1099" s="240">
        <v>25</v>
      </c>
      <c r="C1099" s="287">
        <v>0</v>
      </c>
      <c r="D1099" s="240">
        <v>4</v>
      </c>
      <c r="E1099" s="227"/>
      <c r="F1099" s="228"/>
      <c r="G1099" s="229"/>
      <c r="H1099" s="281">
        <f t="shared" si="84"/>
        <v>0</v>
      </c>
      <c r="I1099" s="240">
        <v>0</v>
      </c>
      <c r="J1099" s="229">
        <v>0</v>
      </c>
    </row>
    <row r="1100" spans="1:10">
      <c r="A1100" s="298" t="s">
        <v>982</v>
      </c>
      <c r="B1100" s="295"/>
      <c r="C1100" s="304"/>
      <c r="D1100" s="295"/>
      <c r="E1100" s="278"/>
      <c r="F1100" s="276">
        <f>D1100-B1100</f>
        <v>0</v>
      </c>
      <c r="G1100" s="279"/>
      <c r="H1100" s="304"/>
      <c r="I1100" s="295">
        <f>H1100-C1100</f>
        <v>0</v>
      </c>
      <c r="J1100" s="279"/>
    </row>
    <row r="1101" s="208" customFormat="1" spans="1:10">
      <c r="A1101" s="270" t="s">
        <v>983</v>
      </c>
      <c r="B1101" s="271">
        <v>10261</v>
      </c>
      <c r="C1101" s="272">
        <v>7739</v>
      </c>
      <c r="D1101" s="271">
        <f>D1102+D1113+D1117</f>
        <v>16069</v>
      </c>
      <c r="E1101" s="273">
        <f>D1101/C1101*100</f>
        <v>207.636645561442</v>
      </c>
      <c r="F1101" s="271">
        <f>D1101-B1101</f>
        <v>5808</v>
      </c>
      <c r="G1101" s="274">
        <f>(D1101/B1101-1)*100</f>
        <v>56.6026703050385</v>
      </c>
      <c r="H1101" s="272">
        <f>H1102+H1113+H1117</f>
        <v>12463</v>
      </c>
      <c r="I1101" s="294">
        <f>H1101-C1101</f>
        <v>4724</v>
      </c>
      <c r="J1101" s="274">
        <f>(H1101/C1101-1)*100</f>
        <v>61.0414782271611</v>
      </c>
    </row>
    <row r="1102" spans="1:10">
      <c r="A1102" s="298" t="s">
        <v>984</v>
      </c>
      <c r="B1102" s="308">
        <v>2299</v>
      </c>
      <c r="C1102" s="304">
        <v>626</v>
      </c>
      <c r="D1102" s="308">
        <f>SUM(D1103:D1112)</f>
        <v>9456</v>
      </c>
      <c r="E1102" s="278">
        <f>D1102/C1102*100</f>
        <v>1510.54313099042</v>
      </c>
      <c r="F1102" s="276">
        <f>D1102-B1102</f>
        <v>7157</v>
      </c>
      <c r="G1102" s="279">
        <f>(D1102/B1102-1)*100</f>
        <v>311.309264897782</v>
      </c>
      <c r="H1102" s="304">
        <f>SUM(H1103:H1112)</f>
        <v>4075</v>
      </c>
      <c r="I1102" s="295">
        <f>H1102-C1102</f>
        <v>3449</v>
      </c>
      <c r="J1102" s="279">
        <f>(H1102/C1102-1)*100</f>
        <v>550.958466453674</v>
      </c>
    </row>
    <row r="1103" s="208" customFormat="1" spans="1:10">
      <c r="A1103" s="283" t="s">
        <v>985</v>
      </c>
      <c r="B1103" s="240"/>
      <c r="C1103" s="307">
        <v>0</v>
      </c>
      <c r="D1103" s="240"/>
      <c r="E1103" s="227"/>
      <c r="F1103" s="228"/>
      <c r="G1103" s="229"/>
      <c r="H1103" s="281">
        <f t="shared" ref="H1103:H1112" si="85">L1103+M1103+N1103</f>
        <v>0</v>
      </c>
      <c r="I1103" s="240"/>
      <c r="J1103" s="229">
        <v>0</v>
      </c>
    </row>
    <row r="1104" s="208" customFormat="1" spans="1:10">
      <c r="A1104" s="283" t="s">
        <v>986</v>
      </c>
      <c r="B1104" s="240"/>
      <c r="C1104" s="307">
        <v>0</v>
      </c>
      <c r="D1104" s="240"/>
      <c r="E1104" s="227"/>
      <c r="F1104" s="228"/>
      <c r="G1104" s="229"/>
      <c r="H1104" s="281">
        <f t="shared" si="85"/>
        <v>0</v>
      </c>
      <c r="I1104" s="240"/>
      <c r="J1104" s="229">
        <v>0</v>
      </c>
    </row>
    <row r="1105" s="208" customFormat="1" spans="1:13">
      <c r="A1105" s="283" t="s">
        <v>987</v>
      </c>
      <c r="B1105" s="240">
        <v>941</v>
      </c>
      <c r="C1105" s="307">
        <v>0</v>
      </c>
      <c r="D1105" s="240">
        <v>1556</v>
      </c>
      <c r="E1105" s="227"/>
      <c r="F1105" s="228"/>
      <c r="G1105" s="229"/>
      <c r="H1105" s="281">
        <f t="shared" si="85"/>
        <v>1959</v>
      </c>
      <c r="I1105" s="240"/>
      <c r="J1105" s="229">
        <v>0</v>
      </c>
      <c r="M1105" s="208">
        <v>1959</v>
      </c>
    </row>
    <row r="1106" s="208" customFormat="1" spans="1:10">
      <c r="A1106" s="283" t="s">
        <v>988</v>
      </c>
      <c r="B1106" s="240"/>
      <c r="C1106" s="307">
        <v>0</v>
      </c>
      <c r="D1106" s="240">
        <v>0</v>
      </c>
      <c r="E1106" s="227"/>
      <c r="F1106" s="228"/>
      <c r="G1106" s="229"/>
      <c r="H1106" s="281">
        <f t="shared" si="85"/>
        <v>0</v>
      </c>
      <c r="I1106" s="240"/>
      <c r="J1106" s="229">
        <v>0</v>
      </c>
    </row>
    <row r="1107" s="208" customFormat="1" spans="1:14">
      <c r="A1107" s="283" t="s">
        <v>989</v>
      </c>
      <c r="B1107" s="240">
        <v>82</v>
      </c>
      <c r="C1107" s="307">
        <v>25</v>
      </c>
      <c r="D1107" s="240">
        <v>493</v>
      </c>
      <c r="E1107" s="227"/>
      <c r="F1107" s="228"/>
      <c r="G1107" s="229"/>
      <c r="H1107" s="281">
        <f t="shared" si="85"/>
        <v>144</v>
      </c>
      <c r="I1107" s="240"/>
      <c r="J1107" s="229">
        <v>0</v>
      </c>
      <c r="M1107" s="208">
        <v>54</v>
      </c>
      <c r="N1107" s="208">
        <v>90</v>
      </c>
    </row>
    <row r="1108" s="208" customFormat="1" spans="1:10">
      <c r="A1108" s="283" t="s">
        <v>990</v>
      </c>
      <c r="B1108" s="240">
        <v>71</v>
      </c>
      <c r="C1108" s="307">
        <v>70</v>
      </c>
      <c r="D1108" s="240">
        <v>31</v>
      </c>
      <c r="E1108" s="227"/>
      <c r="F1108" s="228"/>
      <c r="G1108" s="229"/>
      <c r="H1108" s="281">
        <f t="shared" si="85"/>
        <v>0</v>
      </c>
      <c r="I1108" s="240"/>
      <c r="J1108" s="229"/>
    </row>
    <row r="1109" s="208" customFormat="1" spans="1:13">
      <c r="A1109" s="283" t="s">
        <v>991</v>
      </c>
      <c r="B1109" s="240">
        <v>17</v>
      </c>
      <c r="C1109" s="287">
        <v>38</v>
      </c>
      <c r="D1109" s="240">
        <v>15</v>
      </c>
      <c r="E1109" s="227"/>
      <c r="F1109" s="228"/>
      <c r="G1109" s="229"/>
      <c r="H1109" s="281">
        <f t="shared" si="85"/>
        <v>28</v>
      </c>
      <c r="I1109" s="240">
        <v>0</v>
      </c>
      <c r="J1109" s="229">
        <v>0</v>
      </c>
      <c r="M1109" s="208">
        <v>28</v>
      </c>
    </row>
    <row r="1110" s="208" customFormat="1" spans="1:14">
      <c r="A1110" s="283" t="s">
        <v>992</v>
      </c>
      <c r="B1110" s="240">
        <v>345</v>
      </c>
      <c r="C1110" s="287">
        <v>493</v>
      </c>
      <c r="D1110" s="240">
        <v>3796</v>
      </c>
      <c r="E1110" s="227"/>
      <c r="F1110" s="228"/>
      <c r="G1110" s="229"/>
      <c r="H1110" s="281">
        <f t="shared" si="85"/>
        <v>1458</v>
      </c>
      <c r="I1110" s="240"/>
      <c r="J1110" s="229"/>
      <c r="M1110" s="208">
        <v>1267</v>
      </c>
      <c r="N1110" s="208">
        <v>191</v>
      </c>
    </row>
    <row r="1111" s="208" customFormat="1" spans="1:14">
      <c r="A1111" s="283" t="s">
        <v>993</v>
      </c>
      <c r="B1111" s="240"/>
      <c r="C1111" s="287">
        <v>0</v>
      </c>
      <c r="D1111" s="240"/>
      <c r="E1111" s="227"/>
      <c r="F1111" s="228"/>
      <c r="G1111" s="229"/>
      <c r="H1111" s="281">
        <f t="shared" si="85"/>
        <v>241</v>
      </c>
      <c r="I1111" s="240"/>
      <c r="J1111" s="229"/>
      <c r="N1111" s="208">
        <v>241</v>
      </c>
    </row>
    <row r="1112" s="208" customFormat="1" spans="1:14">
      <c r="A1112" s="283" t="s">
        <v>994</v>
      </c>
      <c r="B1112" s="240">
        <v>843</v>
      </c>
      <c r="C1112" s="307">
        <v>0</v>
      </c>
      <c r="D1112" s="240">
        <v>3565</v>
      </c>
      <c r="E1112" s="227"/>
      <c r="F1112" s="228"/>
      <c r="G1112" s="229"/>
      <c r="H1112" s="281">
        <f t="shared" si="85"/>
        <v>245</v>
      </c>
      <c r="I1112" s="240">
        <v>0</v>
      </c>
      <c r="J1112" s="229">
        <v>0</v>
      </c>
      <c r="N1112" s="208">
        <v>245</v>
      </c>
    </row>
    <row r="1113" spans="1:10">
      <c r="A1113" s="298" t="s">
        <v>995</v>
      </c>
      <c r="B1113" s="308">
        <v>7658</v>
      </c>
      <c r="C1113" s="304">
        <v>6863</v>
      </c>
      <c r="D1113" s="308">
        <f>SUM(D1114:D1116)</f>
        <v>6379</v>
      </c>
      <c r="E1113" s="278">
        <f>D1113/C1113*100</f>
        <v>92.9476905143523</v>
      </c>
      <c r="F1113" s="276">
        <f>D1113-B1113</f>
        <v>-1279</v>
      </c>
      <c r="G1113" s="279">
        <f>(D1113/B1113-1)*100</f>
        <v>-16.7014886393314</v>
      </c>
      <c r="H1113" s="304">
        <f>SUM(H1114:H1116)</f>
        <v>8139</v>
      </c>
      <c r="I1113" s="295">
        <f>H1113-C1113</f>
        <v>1276</v>
      </c>
      <c r="J1113" s="279">
        <f>(H1113/C1113-1)*100</f>
        <v>18.5924522803439</v>
      </c>
    </row>
    <row r="1114" s="208" customFormat="1" spans="1:12">
      <c r="A1114" s="283" t="s">
        <v>996</v>
      </c>
      <c r="B1114" s="240">
        <v>7658</v>
      </c>
      <c r="C1114" s="287">
        <v>6863</v>
      </c>
      <c r="D1114" s="240">
        <v>6379</v>
      </c>
      <c r="E1114" s="227"/>
      <c r="F1114" s="228"/>
      <c r="G1114" s="229"/>
      <c r="H1114" s="281">
        <f>L1114+M1114+N1114</f>
        <v>8139</v>
      </c>
      <c r="I1114" s="240"/>
      <c r="J1114" s="229"/>
      <c r="L1114" s="208">
        <v>8139</v>
      </c>
    </row>
    <row r="1115" spans="1:10">
      <c r="A1115" s="167" t="s">
        <v>997</v>
      </c>
      <c r="B1115" s="240"/>
      <c r="C1115" s="287">
        <v>0</v>
      </c>
      <c r="D1115" s="240"/>
      <c r="E1115" s="227"/>
      <c r="F1115" s="228"/>
      <c r="G1115" s="229"/>
      <c r="H1115" s="281">
        <f>L1115+M1115+N1115</f>
        <v>0</v>
      </c>
      <c r="I1115" s="240"/>
      <c r="J1115" s="229"/>
    </row>
    <row r="1116" spans="1:10">
      <c r="A1116" s="167" t="s">
        <v>998</v>
      </c>
      <c r="B1116" s="240"/>
      <c r="C1116" s="287">
        <v>0</v>
      </c>
      <c r="D1116" s="240"/>
      <c r="E1116" s="227"/>
      <c r="F1116" s="228"/>
      <c r="G1116" s="229"/>
      <c r="H1116" s="281">
        <f>L1116+M1116+N1116</f>
        <v>0</v>
      </c>
      <c r="I1116" s="240"/>
      <c r="J1116" s="229"/>
    </row>
    <row r="1117" spans="1:10">
      <c r="A1117" s="298" t="s">
        <v>999</v>
      </c>
      <c r="B1117" s="308">
        <v>304</v>
      </c>
      <c r="C1117" s="304">
        <v>250</v>
      </c>
      <c r="D1117" s="308">
        <f>SUM(D1118:D1120)</f>
        <v>234</v>
      </c>
      <c r="E1117" s="278">
        <f>D1117/C1117*100</f>
        <v>93.6</v>
      </c>
      <c r="F1117" s="276">
        <f>D1117-B1117</f>
        <v>-70</v>
      </c>
      <c r="G1117" s="279">
        <f>(D1117/B1117-1)*100</f>
        <v>-23.0263157894737</v>
      </c>
      <c r="H1117" s="304">
        <f>SUM(H1118:H1120)</f>
        <v>249</v>
      </c>
      <c r="I1117" s="295">
        <f>H1117-C1117</f>
        <v>-1</v>
      </c>
      <c r="J1117" s="279">
        <f>(H1117/C1117-1)*100</f>
        <v>-0.4</v>
      </c>
    </row>
    <row r="1118" spans="1:10">
      <c r="A1118" s="167" t="s">
        <v>1000</v>
      </c>
      <c r="B1118" s="240"/>
      <c r="C1118" s="287">
        <v>0</v>
      </c>
      <c r="D1118" s="240"/>
      <c r="E1118" s="227"/>
      <c r="F1118" s="228"/>
      <c r="G1118" s="229"/>
      <c r="H1118" s="281">
        <f>L1118+M1118+N1118</f>
        <v>0</v>
      </c>
      <c r="I1118" s="240"/>
      <c r="J1118" s="229"/>
    </row>
    <row r="1119" spans="1:10">
      <c r="A1119" s="167" t="s">
        <v>1001</v>
      </c>
      <c r="B1119" s="240"/>
      <c r="C1119" s="287">
        <v>0</v>
      </c>
      <c r="D1119" s="240"/>
      <c r="E1119" s="227"/>
      <c r="F1119" s="228"/>
      <c r="G1119" s="229"/>
      <c r="H1119" s="281">
        <f>L1119+M1119+N1119</f>
        <v>0</v>
      </c>
      <c r="I1119" s="240"/>
      <c r="J1119" s="229"/>
    </row>
    <row r="1120" spans="1:12">
      <c r="A1120" s="167" t="s">
        <v>1002</v>
      </c>
      <c r="B1120" s="240">
        <v>304</v>
      </c>
      <c r="C1120" s="287">
        <v>250</v>
      </c>
      <c r="D1120" s="240">
        <v>234</v>
      </c>
      <c r="E1120" s="227"/>
      <c r="F1120" s="240"/>
      <c r="G1120" s="229"/>
      <c r="H1120" s="281">
        <f>L1120+M1120+N1120</f>
        <v>249</v>
      </c>
      <c r="I1120" s="240"/>
      <c r="J1120" s="229"/>
      <c r="L1120">
        <v>249</v>
      </c>
    </row>
    <row r="1121" s="208" customFormat="1" spans="1:10">
      <c r="A1121" s="270" t="s">
        <v>1003</v>
      </c>
      <c r="B1121" s="271">
        <v>0</v>
      </c>
      <c r="C1121" s="272">
        <v>1248</v>
      </c>
      <c r="D1121" s="271">
        <f>D1122+D1137+D1151+D1157+D1163</f>
        <v>37</v>
      </c>
      <c r="E1121" s="273">
        <f>D1121/C1121*100</f>
        <v>2.96474358974359</v>
      </c>
      <c r="F1121" s="271">
        <f>D1121-B1121</f>
        <v>37</v>
      </c>
      <c r="G1121" s="274" t="e">
        <f>(D1121/B1121-1)*100</f>
        <v>#DIV/0!</v>
      </c>
      <c r="H1121" s="272">
        <f>H1122+H1137+H1151+H1157+H1163</f>
        <v>332</v>
      </c>
      <c r="I1121" s="294">
        <f>H1121-C1121</f>
        <v>-916</v>
      </c>
      <c r="J1121" s="274">
        <f>(H1121/C1121-1)*100</f>
        <v>-73.3974358974359</v>
      </c>
    </row>
    <row r="1122" spans="1:10">
      <c r="A1122" s="298" t="s">
        <v>1004</v>
      </c>
      <c r="B1122" s="308"/>
      <c r="C1122" s="304">
        <v>1248</v>
      </c>
      <c r="D1122" s="308"/>
      <c r="E1122" s="278">
        <f>D1122/C1122*100</f>
        <v>0</v>
      </c>
      <c r="F1122" s="276">
        <f>D1122-B1122</f>
        <v>0</v>
      </c>
      <c r="G1122" s="279" t="e">
        <f>(D1122/B1122-1)*100</f>
        <v>#DIV/0!</v>
      </c>
      <c r="H1122" s="304">
        <f>SUM(H1123:H1136)</f>
        <v>17</v>
      </c>
      <c r="I1122" s="295">
        <f>H1122-C1122</f>
        <v>-1231</v>
      </c>
      <c r="J1122" s="279">
        <f>(H1122/C1122-1)*100</f>
        <v>-98.6378205128205</v>
      </c>
    </row>
    <row r="1123" s="208" customFormat="1" spans="1:10">
      <c r="A1123" s="283" t="s">
        <v>731</v>
      </c>
      <c r="B1123" s="240"/>
      <c r="C1123" s="307">
        <v>0</v>
      </c>
      <c r="D1123" s="240"/>
      <c r="E1123" s="227"/>
      <c r="F1123" s="228"/>
      <c r="G1123" s="229"/>
      <c r="H1123" s="281">
        <f t="shared" ref="H1123:H1136" si="86">L1123+M1123+N1123</f>
        <v>0</v>
      </c>
      <c r="I1123" s="240"/>
      <c r="J1123" s="229"/>
    </row>
    <row r="1124" s="208" customFormat="1" spans="1:10">
      <c r="A1124" s="283" t="s">
        <v>732</v>
      </c>
      <c r="B1124" s="240"/>
      <c r="C1124" s="307">
        <v>0</v>
      </c>
      <c r="D1124" s="240"/>
      <c r="E1124" s="227"/>
      <c r="F1124" s="228"/>
      <c r="G1124" s="229"/>
      <c r="H1124" s="281">
        <f t="shared" si="86"/>
        <v>0</v>
      </c>
      <c r="I1124" s="240"/>
      <c r="J1124" s="229"/>
    </row>
    <row r="1125" s="208" customFormat="1" spans="1:10">
      <c r="A1125" s="283" t="s">
        <v>733</v>
      </c>
      <c r="B1125" s="240"/>
      <c r="C1125" s="307">
        <v>0</v>
      </c>
      <c r="D1125" s="240"/>
      <c r="E1125" s="227"/>
      <c r="F1125" s="228"/>
      <c r="G1125" s="229"/>
      <c r="H1125" s="281">
        <f t="shared" si="86"/>
        <v>0</v>
      </c>
      <c r="I1125" s="240"/>
      <c r="J1125" s="229"/>
    </row>
    <row r="1126" s="208" customFormat="1" spans="1:10">
      <c r="A1126" s="283" t="s">
        <v>1005</v>
      </c>
      <c r="B1126" s="240"/>
      <c r="C1126" s="287">
        <v>0</v>
      </c>
      <c r="D1126" s="240"/>
      <c r="E1126" s="227"/>
      <c r="F1126" s="228"/>
      <c r="G1126" s="229"/>
      <c r="H1126" s="281">
        <f t="shared" si="86"/>
        <v>0</v>
      </c>
      <c r="I1126" s="240"/>
      <c r="J1126" s="229"/>
    </row>
    <row r="1127" s="208" customFormat="1" spans="1:10">
      <c r="A1127" s="283" t="s">
        <v>1006</v>
      </c>
      <c r="B1127" s="240"/>
      <c r="C1127" s="287">
        <v>0</v>
      </c>
      <c r="D1127" s="240"/>
      <c r="E1127" s="227"/>
      <c r="F1127" s="228"/>
      <c r="G1127" s="229"/>
      <c r="H1127" s="281">
        <f t="shared" si="86"/>
        <v>0</v>
      </c>
      <c r="I1127" s="240"/>
      <c r="J1127" s="229"/>
    </row>
    <row r="1128" spans="1:13">
      <c r="A1128" s="167" t="s">
        <v>1007</v>
      </c>
      <c r="B1128" s="240"/>
      <c r="C1128" s="287">
        <v>0</v>
      </c>
      <c r="D1128" s="240"/>
      <c r="E1128" s="227"/>
      <c r="F1128" s="228"/>
      <c r="G1128" s="229"/>
      <c r="H1128" s="281">
        <f t="shared" si="86"/>
        <v>17</v>
      </c>
      <c r="I1128" s="240"/>
      <c r="J1128" s="229"/>
      <c r="M1128">
        <v>17</v>
      </c>
    </row>
    <row r="1129" spans="1:10">
      <c r="A1129" s="167" t="s">
        <v>1008</v>
      </c>
      <c r="B1129" s="240"/>
      <c r="C1129" s="287">
        <v>0</v>
      </c>
      <c r="D1129" s="240"/>
      <c r="E1129" s="227"/>
      <c r="F1129" s="228"/>
      <c r="G1129" s="229"/>
      <c r="H1129" s="281">
        <f t="shared" si="86"/>
        <v>0</v>
      </c>
      <c r="I1129" s="240"/>
      <c r="J1129" s="229"/>
    </row>
    <row r="1130" spans="1:10">
      <c r="A1130" s="167" t="s">
        <v>1009</v>
      </c>
      <c r="B1130" s="240"/>
      <c r="C1130" s="287">
        <v>0</v>
      </c>
      <c r="D1130" s="240"/>
      <c r="E1130" s="227"/>
      <c r="F1130" s="228"/>
      <c r="G1130" s="229"/>
      <c r="H1130" s="281">
        <f t="shared" si="86"/>
        <v>0</v>
      </c>
      <c r="I1130" s="240"/>
      <c r="J1130" s="229"/>
    </row>
    <row r="1131" spans="1:10">
      <c r="A1131" s="167" t="s">
        <v>1010</v>
      </c>
      <c r="B1131" s="240"/>
      <c r="C1131" s="287">
        <v>0</v>
      </c>
      <c r="D1131" s="240"/>
      <c r="E1131" s="227"/>
      <c r="F1131" s="228"/>
      <c r="G1131" s="229"/>
      <c r="H1131" s="281">
        <f t="shared" si="86"/>
        <v>0</v>
      </c>
      <c r="I1131" s="240"/>
      <c r="J1131" s="229"/>
    </row>
    <row r="1132" spans="1:10">
      <c r="A1132" s="167" t="s">
        <v>1011</v>
      </c>
      <c r="B1132" s="240"/>
      <c r="C1132" s="287">
        <v>0</v>
      </c>
      <c r="D1132" s="240"/>
      <c r="E1132" s="227"/>
      <c r="F1132" s="228"/>
      <c r="G1132" s="229"/>
      <c r="H1132" s="281">
        <f t="shared" si="86"/>
        <v>0</v>
      </c>
      <c r="I1132" s="240"/>
      <c r="J1132" s="229"/>
    </row>
    <row r="1133" spans="1:10">
      <c r="A1133" s="167" t="s">
        <v>1012</v>
      </c>
      <c r="B1133" s="240"/>
      <c r="C1133" s="287">
        <v>0</v>
      </c>
      <c r="D1133" s="240"/>
      <c r="E1133" s="227"/>
      <c r="F1133" s="228"/>
      <c r="G1133" s="229"/>
      <c r="H1133" s="281">
        <f t="shared" si="86"/>
        <v>0</v>
      </c>
      <c r="I1133" s="240"/>
      <c r="J1133" s="229"/>
    </row>
    <row r="1134" spans="1:10">
      <c r="A1134" s="167" t="s">
        <v>1013</v>
      </c>
      <c r="B1134" s="240"/>
      <c r="C1134" s="287">
        <v>0</v>
      </c>
      <c r="D1134" s="240"/>
      <c r="E1134" s="227"/>
      <c r="F1134" s="228"/>
      <c r="G1134" s="229"/>
      <c r="H1134" s="281">
        <f t="shared" si="86"/>
        <v>0</v>
      </c>
      <c r="I1134" s="240"/>
      <c r="J1134" s="229"/>
    </row>
    <row r="1135" spans="1:10">
      <c r="A1135" s="167" t="s">
        <v>750</v>
      </c>
      <c r="B1135" s="240"/>
      <c r="C1135" s="287">
        <v>0</v>
      </c>
      <c r="D1135" s="240"/>
      <c r="E1135" s="227"/>
      <c r="F1135" s="228"/>
      <c r="G1135" s="229"/>
      <c r="H1135" s="281">
        <f t="shared" si="86"/>
        <v>0</v>
      </c>
      <c r="I1135" s="240"/>
      <c r="J1135" s="229"/>
    </row>
    <row r="1136" spans="1:10">
      <c r="A1136" s="167" t="s">
        <v>1014</v>
      </c>
      <c r="B1136" s="240"/>
      <c r="C1136" s="287">
        <v>1248</v>
      </c>
      <c r="D1136" s="240"/>
      <c r="E1136" s="227"/>
      <c r="F1136" s="228"/>
      <c r="G1136" s="229"/>
      <c r="H1136" s="281">
        <f t="shared" si="86"/>
        <v>0</v>
      </c>
      <c r="I1136" s="240"/>
      <c r="J1136" s="229"/>
    </row>
    <row r="1137" spans="1:10">
      <c r="A1137" s="298" t="s">
        <v>1015</v>
      </c>
      <c r="B1137" s="308"/>
      <c r="C1137" s="304"/>
      <c r="D1137" s="308"/>
      <c r="E1137" s="278"/>
      <c r="F1137" s="276"/>
      <c r="G1137" s="279"/>
      <c r="H1137" s="304"/>
      <c r="I1137" s="295"/>
      <c r="J1137" s="279"/>
    </row>
    <row r="1138" spans="1:10">
      <c r="A1138" s="167" t="s">
        <v>731</v>
      </c>
      <c r="B1138" s="240"/>
      <c r="C1138" s="281">
        <v>0</v>
      </c>
      <c r="D1138" s="240"/>
      <c r="E1138" s="227"/>
      <c r="F1138" s="240"/>
      <c r="G1138" s="229"/>
      <c r="H1138" s="281">
        <f t="shared" ref="H1138:H1150" si="87">L1138+M1138+N1138</f>
        <v>0</v>
      </c>
      <c r="I1138" s="240">
        <v>0</v>
      </c>
      <c r="J1138" s="229">
        <v>0</v>
      </c>
    </row>
    <row r="1139" spans="1:10">
      <c r="A1139" s="167" t="s">
        <v>732</v>
      </c>
      <c r="B1139" s="240"/>
      <c r="C1139" s="281">
        <v>0</v>
      </c>
      <c r="D1139" s="240"/>
      <c r="E1139" s="227"/>
      <c r="F1139" s="240"/>
      <c r="G1139" s="229"/>
      <c r="H1139" s="281">
        <f t="shared" si="87"/>
        <v>0</v>
      </c>
      <c r="I1139" s="240">
        <v>0</v>
      </c>
      <c r="J1139" s="229">
        <v>0</v>
      </c>
    </row>
    <row r="1140" spans="1:10">
      <c r="A1140" s="167" t="s">
        <v>733</v>
      </c>
      <c r="B1140" s="240"/>
      <c r="C1140" s="281">
        <v>0</v>
      </c>
      <c r="D1140" s="240"/>
      <c r="E1140" s="227"/>
      <c r="F1140" s="240"/>
      <c r="G1140" s="229"/>
      <c r="H1140" s="281">
        <f t="shared" si="87"/>
        <v>0</v>
      </c>
      <c r="I1140" s="240">
        <v>0</v>
      </c>
      <c r="J1140" s="229">
        <v>0</v>
      </c>
    </row>
    <row r="1141" spans="1:10">
      <c r="A1141" s="167" t="s">
        <v>1016</v>
      </c>
      <c r="B1141" s="240"/>
      <c r="C1141" s="281">
        <v>0</v>
      </c>
      <c r="D1141" s="240"/>
      <c r="E1141" s="227"/>
      <c r="F1141" s="240"/>
      <c r="G1141" s="229"/>
      <c r="H1141" s="281">
        <f t="shared" si="87"/>
        <v>0</v>
      </c>
      <c r="I1141" s="240">
        <v>0</v>
      </c>
      <c r="J1141" s="229">
        <v>0</v>
      </c>
    </row>
    <row r="1142" spans="1:10">
      <c r="A1142" s="167" t="s">
        <v>1017</v>
      </c>
      <c r="B1142" s="240"/>
      <c r="C1142" s="281">
        <v>0</v>
      </c>
      <c r="D1142" s="240"/>
      <c r="E1142" s="227"/>
      <c r="F1142" s="240"/>
      <c r="G1142" s="229"/>
      <c r="H1142" s="281">
        <f t="shared" si="87"/>
        <v>0</v>
      </c>
      <c r="I1142" s="240">
        <v>0</v>
      </c>
      <c r="J1142" s="229">
        <v>0</v>
      </c>
    </row>
    <row r="1143" spans="1:10">
      <c r="A1143" s="167" t="s">
        <v>1018</v>
      </c>
      <c r="B1143" s="240"/>
      <c r="C1143" s="281">
        <v>0</v>
      </c>
      <c r="D1143" s="240"/>
      <c r="E1143" s="227"/>
      <c r="F1143" s="240"/>
      <c r="G1143" s="229"/>
      <c r="H1143" s="281">
        <f t="shared" si="87"/>
        <v>0</v>
      </c>
      <c r="I1143" s="240">
        <v>0</v>
      </c>
      <c r="J1143" s="229">
        <v>0</v>
      </c>
    </row>
    <row r="1144" spans="1:10">
      <c r="A1144" s="167" t="s">
        <v>1019</v>
      </c>
      <c r="B1144" s="240"/>
      <c r="C1144" s="281">
        <v>0</v>
      </c>
      <c r="D1144" s="240"/>
      <c r="E1144" s="227"/>
      <c r="F1144" s="240"/>
      <c r="G1144" s="229"/>
      <c r="H1144" s="281">
        <f t="shared" si="87"/>
        <v>0</v>
      </c>
      <c r="I1144" s="240">
        <v>0</v>
      </c>
      <c r="J1144" s="229">
        <v>0</v>
      </c>
    </row>
    <row r="1145" spans="1:10">
      <c r="A1145" s="167" t="s">
        <v>1020</v>
      </c>
      <c r="B1145" s="240"/>
      <c r="C1145" s="281">
        <v>0</v>
      </c>
      <c r="D1145" s="240"/>
      <c r="E1145" s="227"/>
      <c r="F1145" s="240"/>
      <c r="G1145" s="229"/>
      <c r="H1145" s="281">
        <f t="shared" si="87"/>
        <v>0</v>
      </c>
      <c r="I1145" s="240">
        <v>0</v>
      </c>
      <c r="J1145" s="229">
        <v>0</v>
      </c>
    </row>
    <row r="1146" spans="1:10">
      <c r="A1146" s="167" t="s">
        <v>1021</v>
      </c>
      <c r="B1146" s="240"/>
      <c r="C1146" s="281">
        <v>0</v>
      </c>
      <c r="D1146" s="240"/>
      <c r="E1146" s="227"/>
      <c r="F1146" s="240"/>
      <c r="G1146" s="229"/>
      <c r="H1146" s="281">
        <f t="shared" si="87"/>
        <v>0</v>
      </c>
      <c r="I1146" s="240">
        <v>0</v>
      </c>
      <c r="J1146" s="229">
        <v>0</v>
      </c>
    </row>
    <row r="1147" spans="1:10">
      <c r="A1147" s="167" t="s">
        <v>1022</v>
      </c>
      <c r="B1147" s="240"/>
      <c r="C1147" s="281">
        <v>0</v>
      </c>
      <c r="D1147" s="240"/>
      <c r="E1147" s="227"/>
      <c r="F1147" s="240"/>
      <c r="G1147" s="229"/>
      <c r="H1147" s="281">
        <f t="shared" si="87"/>
        <v>0</v>
      </c>
      <c r="I1147" s="240">
        <v>0</v>
      </c>
      <c r="J1147" s="229">
        <v>0</v>
      </c>
    </row>
    <row r="1148" spans="1:10">
      <c r="A1148" s="167" t="s">
        <v>1023</v>
      </c>
      <c r="B1148" s="240"/>
      <c r="C1148" s="281">
        <v>0</v>
      </c>
      <c r="D1148" s="240"/>
      <c r="E1148" s="227"/>
      <c r="F1148" s="240"/>
      <c r="G1148" s="229"/>
      <c r="H1148" s="281">
        <f t="shared" si="87"/>
        <v>0</v>
      </c>
      <c r="I1148" s="240">
        <v>0</v>
      </c>
      <c r="J1148" s="229">
        <v>0</v>
      </c>
    </row>
    <row r="1149" spans="1:10">
      <c r="A1149" s="167" t="s">
        <v>750</v>
      </c>
      <c r="B1149" s="240"/>
      <c r="C1149" s="281">
        <v>0</v>
      </c>
      <c r="D1149" s="240"/>
      <c r="E1149" s="227"/>
      <c r="F1149" s="240"/>
      <c r="G1149" s="229"/>
      <c r="H1149" s="281">
        <f t="shared" si="87"/>
        <v>0</v>
      </c>
      <c r="I1149" s="240">
        <v>0</v>
      </c>
      <c r="J1149" s="229">
        <v>0</v>
      </c>
    </row>
    <row r="1150" spans="1:10">
      <c r="A1150" s="167" t="s">
        <v>1024</v>
      </c>
      <c r="B1150" s="240"/>
      <c r="C1150" s="281">
        <v>0</v>
      </c>
      <c r="D1150" s="240"/>
      <c r="E1150" s="227"/>
      <c r="F1150" s="240"/>
      <c r="G1150" s="229"/>
      <c r="H1150" s="281">
        <f t="shared" si="87"/>
        <v>0</v>
      </c>
      <c r="I1150" s="240">
        <v>0</v>
      </c>
      <c r="J1150" s="229">
        <v>0</v>
      </c>
    </row>
    <row r="1151" spans="1:10">
      <c r="A1151" s="298" t="s">
        <v>1025</v>
      </c>
      <c r="B1151" s="308"/>
      <c r="C1151" s="304"/>
      <c r="D1151" s="308"/>
      <c r="E1151" s="278"/>
      <c r="F1151" s="276"/>
      <c r="G1151" s="279"/>
      <c r="H1151" s="304"/>
      <c r="I1151" s="295"/>
      <c r="J1151" s="279"/>
    </row>
    <row r="1152" spans="1:10">
      <c r="A1152" s="167" t="s">
        <v>1026</v>
      </c>
      <c r="B1152" s="240"/>
      <c r="C1152" s="281">
        <v>0</v>
      </c>
      <c r="D1152" s="240"/>
      <c r="E1152" s="227"/>
      <c r="F1152" s="240"/>
      <c r="G1152" s="229"/>
      <c r="H1152" s="281">
        <f>L1152+M1152+N1152</f>
        <v>0</v>
      </c>
      <c r="I1152" s="240">
        <v>0</v>
      </c>
      <c r="J1152" s="229">
        <v>0</v>
      </c>
    </row>
    <row r="1153" spans="1:10">
      <c r="A1153" s="167" t="s">
        <v>1027</v>
      </c>
      <c r="B1153" s="240"/>
      <c r="C1153" s="281">
        <v>0</v>
      </c>
      <c r="D1153" s="240"/>
      <c r="E1153" s="227"/>
      <c r="F1153" s="240"/>
      <c r="G1153" s="229"/>
      <c r="H1153" s="281">
        <f>L1153+M1153+N1153</f>
        <v>0</v>
      </c>
      <c r="I1153" s="240">
        <v>0</v>
      </c>
      <c r="J1153" s="229">
        <v>0</v>
      </c>
    </row>
    <row r="1154" spans="1:10">
      <c r="A1154" s="167" t="s">
        <v>1028</v>
      </c>
      <c r="B1154" s="240"/>
      <c r="C1154" s="281">
        <v>0</v>
      </c>
      <c r="D1154" s="240"/>
      <c r="E1154" s="227"/>
      <c r="F1154" s="240"/>
      <c r="G1154" s="229"/>
      <c r="H1154" s="281">
        <f>L1154+M1154+N1154</f>
        <v>0</v>
      </c>
      <c r="I1154" s="240">
        <v>0</v>
      </c>
      <c r="J1154" s="229"/>
    </row>
    <row r="1155" spans="1:10">
      <c r="A1155" s="167" t="s">
        <v>1029</v>
      </c>
      <c r="B1155" s="240"/>
      <c r="C1155" s="281">
        <v>0</v>
      </c>
      <c r="D1155" s="240"/>
      <c r="E1155" s="227"/>
      <c r="F1155" s="240"/>
      <c r="G1155" s="229"/>
      <c r="H1155" s="281">
        <f>L1155+M1155+N1155</f>
        <v>0</v>
      </c>
      <c r="I1155" s="240">
        <v>0</v>
      </c>
      <c r="J1155" s="229"/>
    </row>
    <row r="1156" spans="1:10">
      <c r="A1156" s="167" t="s">
        <v>1030</v>
      </c>
      <c r="B1156" s="240"/>
      <c r="C1156" s="281">
        <v>0</v>
      </c>
      <c r="D1156" s="240"/>
      <c r="E1156" s="227"/>
      <c r="F1156" s="240"/>
      <c r="G1156" s="229"/>
      <c r="H1156" s="281">
        <f>L1156+M1156+N1156</f>
        <v>0</v>
      </c>
      <c r="I1156" s="240">
        <v>0</v>
      </c>
      <c r="J1156" s="229"/>
    </row>
    <row r="1157" spans="1:10">
      <c r="A1157" s="298" t="s">
        <v>1031</v>
      </c>
      <c r="B1157" s="308"/>
      <c r="C1157" s="304"/>
      <c r="D1157" s="308">
        <f>SUM(D1158:D1162)</f>
        <v>37</v>
      </c>
      <c r="E1157" s="278"/>
      <c r="F1157" s="276">
        <f>D1157-B1157</f>
        <v>37</v>
      </c>
      <c r="G1157" s="279" t="e">
        <f>(D1157/B1157-1)*100</f>
        <v>#DIV/0!</v>
      </c>
      <c r="H1157" s="304">
        <f>SUM(H1158:H1162)</f>
        <v>315</v>
      </c>
      <c r="I1157" s="295">
        <f>H1157-C1157</f>
        <v>315</v>
      </c>
      <c r="J1157" s="279"/>
    </row>
    <row r="1158" spans="1:10">
      <c r="A1158" s="167" t="s">
        <v>1032</v>
      </c>
      <c r="B1158" s="240"/>
      <c r="C1158" s="281">
        <v>0</v>
      </c>
      <c r="D1158" s="240"/>
      <c r="E1158" s="227"/>
      <c r="F1158" s="240"/>
      <c r="G1158" s="229"/>
      <c r="H1158" s="281">
        <f>L1158+M1158+N1158</f>
        <v>0</v>
      </c>
      <c r="I1158" s="240">
        <v>0</v>
      </c>
      <c r="J1158" s="229"/>
    </row>
    <row r="1159" spans="1:10">
      <c r="A1159" s="167" t="s">
        <v>1033</v>
      </c>
      <c r="B1159" s="240"/>
      <c r="C1159" s="281">
        <v>0</v>
      </c>
      <c r="D1159" s="240"/>
      <c r="E1159" s="227"/>
      <c r="F1159" s="240"/>
      <c r="G1159" s="229"/>
      <c r="H1159" s="281">
        <f>L1159+M1159+N1159</f>
        <v>0</v>
      </c>
      <c r="I1159" s="240">
        <v>0</v>
      </c>
      <c r="J1159" s="229">
        <v>0</v>
      </c>
    </row>
    <row r="1160" spans="1:14">
      <c r="A1160" s="167" t="s">
        <v>1034</v>
      </c>
      <c r="B1160" s="240"/>
      <c r="C1160" s="281">
        <v>0</v>
      </c>
      <c r="D1160" s="240">
        <v>37</v>
      </c>
      <c r="E1160" s="227"/>
      <c r="F1160" s="228"/>
      <c r="G1160" s="229"/>
      <c r="H1160" s="281">
        <f>L1160+M1160+N1160</f>
        <v>315</v>
      </c>
      <c r="I1160" s="240">
        <v>0</v>
      </c>
      <c r="J1160" s="229">
        <v>0</v>
      </c>
      <c r="N1160">
        <v>315</v>
      </c>
    </row>
    <row r="1161" spans="1:10">
      <c r="A1161" s="167" t="s">
        <v>1035</v>
      </c>
      <c r="B1161" s="240"/>
      <c r="C1161" s="281">
        <v>0</v>
      </c>
      <c r="D1161" s="240"/>
      <c r="E1161" s="227"/>
      <c r="F1161" s="240"/>
      <c r="G1161" s="229"/>
      <c r="H1161" s="281">
        <f>L1161+M1161+N1161</f>
        <v>0</v>
      </c>
      <c r="I1161" s="240">
        <v>0</v>
      </c>
      <c r="J1161" s="229">
        <v>0</v>
      </c>
    </row>
    <row r="1162" spans="1:10">
      <c r="A1162" s="167" t="s">
        <v>1036</v>
      </c>
      <c r="B1162" s="240"/>
      <c r="C1162" s="281">
        <v>0</v>
      </c>
      <c r="D1162" s="240"/>
      <c r="E1162" s="227"/>
      <c r="F1162" s="240"/>
      <c r="G1162" s="229"/>
      <c r="H1162" s="281">
        <f>L1162+M1162+N1162</f>
        <v>0</v>
      </c>
      <c r="I1162" s="240">
        <v>0</v>
      </c>
      <c r="J1162" s="229">
        <v>0</v>
      </c>
    </row>
    <row r="1163" spans="1:10">
      <c r="A1163" s="298" t="s">
        <v>1037</v>
      </c>
      <c r="B1163" s="308"/>
      <c r="C1163" s="304"/>
      <c r="D1163" s="308"/>
      <c r="E1163" s="278"/>
      <c r="F1163" s="276"/>
      <c r="G1163" s="279"/>
      <c r="H1163" s="304"/>
      <c r="I1163" s="295">
        <f>H1163-C1163</f>
        <v>0</v>
      </c>
      <c r="J1163" s="279"/>
    </row>
    <row r="1164" spans="1:10">
      <c r="A1164" s="167" t="s">
        <v>1038</v>
      </c>
      <c r="B1164" s="240"/>
      <c r="C1164" s="287">
        <v>0</v>
      </c>
      <c r="D1164" s="240"/>
      <c r="E1164" s="227"/>
      <c r="F1164" s="228"/>
      <c r="G1164" s="229"/>
      <c r="H1164" s="281">
        <f t="shared" ref="H1164:H1175" si="88">L1164+M1164+N1164</f>
        <v>0</v>
      </c>
      <c r="I1164" s="240">
        <f t="shared" ref="I1164:I1176" si="89">H1164-C1164</f>
        <v>0</v>
      </c>
      <c r="J1164" s="229"/>
    </row>
    <row r="1165" spans="1:10">
      <c r="A1165" s="167" t="s">
        <v>1039</v>
      </c>
      <c r="B1165" s="240"/>
      <c r="C1165" s="287">
        <v>0</v>
      </c>
      <c r="D1165" s="240"/>
      <c r="E1165" s="227"/>
      <c r="F1165" s="228"/>
      <c r="G1165" s="229"/>
      <c r="H1165" s="281">
        <f t="shared" si="88"/>
        <v>0</v>
      </c>
      <c r="I1165" s="240">
        <f t="shared" si="89"/>
        <v>0</v>
      </c>
      <c r="J1165" s="229"/>
    </row>
    <row r="1166" spans="1:10">
      <c r="A1166" s="167" t="s">
        <v>1040</v>
      </c>
      <c r="B1166" s="240"/>
      <c r="C1166" s="287">
        <v>0</v>
      </c>
      <c r="D1166" s="240"/>
      <c r="E1166" s="227"/>
      <c r="F1166" s="228"/>
      <c r="G1166" s="229"/>
      <c r="H1166" s="281">
        <f t="shared" si="88"/>
        <v>0</v>
      </c>
      <c r="I1166" s="240">
        <f t="shared" si="89"/>
        <v>0</v>
      </c>
      <c r="J1166" s="229"/>
    </row>
    <row r="1167" spans="1:10">
      <c r="A1167" s="167" t="s">
        <v>1041</v>
      </c>
      <c r="B1167" s="240"/>
      <c r="C1167" s="287">
        <v>0</v>
      </c>
      <c r="D1167" s="240"/>
      <c r="E1167" s="227"/>
      <c r="F1167" s="228"/>
      <c r="G1167" s="229"/>
      <c r="H1167" s="281">
        <f t="shared" si="88"/>
        <v>0</v>
      </c>
      <c r="I1167" s="240">
        <f t="shared" si="89"/>
        <v>0</v>
      </c>
      <c r="J1167" s="229"/>
    </row>
    <row r="1168" spans="1:10">
      <c r="A1168" s="167" t="s">
        <v>1042</v>
      </c>
      <c r="B1168" s="240"/>
      <c r="C1168" s="287">
        <v>0</v>
      </c>
      <c r="D1168" s="240"/>
      <c r="E1168" s="227"/>
      <c r="F1168" s="228"/>
      <c r="G1168" s="229"/>
      <c r="H1168" s="281">
        <f t="shared" si="88"/>
        <v>0</v>
      </c>
      <c r="I1168" s="240">
        <f t="shared" si="89"/>
        <v>0</v>
      </c>
      <c r="J1168" s="229"/>
    </row>
    <row r="1169" spans="1:10">
      <c r="A1169" s="167" t="s">
        <v>1043</v>
      </c>
      <c r="B1169" s="240"/>
      <c r="C1169" s="287">
        <v>0</v>
      </c>
      <c r="D1169" s="240"/>
      <c r="E1169" s="227"/>
      <c r="F1169" s="228"/>
      <c r="G1169" s="229"/>
      <c r="H1169" s="281">
        <f t="shared" si="88"/>
        <v>0</v>
      </c>
      <c r="I1169" s="240">
        <f t="shared" si="89"/>
        <v>0</v>
      </c>
      <c r="J1169" s="229"/>
    </row>
    <row r="1170" spans="1:10">
      <c r="A1170" s="167" t="s">
        <v>1044</v>
      </c>
      <c r="B1170" s="240"/>
      <c r="C1170" s="287">
        <v>0</v>
      </c>
      <c r="D1170" s="240"/>
      <c r="E1170" s="227"/>
      <c r="F1170" s="228"/>
      <c r="G1170" s="229"/>
      <c r="H1170" s="281">
        <f t="shared" si="88"/>
        <v>0</v>
      </c>
      <c r="I1170" s="240">
        <f t="shared" si="89"/>
        <v>0</v>
      </c>
      <c r="J1170" s="229"/>
    </row>
    <row r="1171" spans="1:10">
      <c r="A1171" s="167" t="s">
        <v>1045</v>
      </c>
      <c r="B1171" s="240"/>
      <c r="C1171" s="287">
        <v>0</v>
      </c>
      <c r="D1171" s="240"/>
      <c r="E1171" s="227"/>
      <c r="F1171" s="228"/>
      <c r="G1171" s="229"/>
      <c r="H1171" s="281">
        <f t="shared" si="88"/>
        <v>0</v>
      </c>
      <c r="I1171" s="240">
        <f t="shared" si="89"/>
        <v>0</v>
      </c>
      <c r="J1171" s="229"/>
    </row>
    <row r="1172" spans="1:10">
      <c r="A1172" s="167" t="s">
        <v>1046</v>
      </c>
      <c r="B1172" s="240"/>
      <c r="C1172" s="287">
        <v>0</v>
      </c>
      <c r="D1172" s="240"/>
      <c r="E1172" s="227"/>
      <c r="F1172" s="228"/>
      <c r="G1172" s="229"/>
      <c r="H1172" s="281">
        <f t="shared" si="88"/>
        <v>0</v>
      </c>
      <c r="I1172" s="240">
        <f t="shared" si="89"/>
        <v>0</v>
      </c>
      <c r="J1172" s="229"/>
    </row>
    <row r="1173" spans="1:10">
      <c r="A1173" s="167" t="s">
        <v>1047</v>
      </c>
      <c r="B1173" s="240"/>
      <c r="C1173" s="287">
        <v>0</v>
      </c>
      <c r="D1173" s="240"/>
      <c r="E1173" s="227"/>
      <c r="F1173" s="228"/>
      <c r="G1173" s="229"/>
      <c r="H1173" s="281">
        <f t="shared" si="88"/>
        <v>0</v>
      </c>
      <c r="I1173" s="240">
        <f t="shared" si="89"/>
        <v>0</v>
      </c>
      <c r="J1173" s="229"/>
    </row>
    <row r="1174" spans="1:10">
      <c r="A1174" s="167" t="s">
        <v>1048</v>
      </c>
      <c r="B1174" s="240"/>
      <c r="C1174" s="287">
        <v>0</v>
      </c>
      <c r="D1174" s="240"/>
      <c r="E1174" s="227"/>
      <c r="F1174" s="228"/>
      <c r="G1174" s="229"/>
      <c r="H1174" s="281">
        <f t="shared" si="88"/>
        <v>0</v>
      </c>
      <c r="I1174" s="240"/>
      <c r="J1174" s="229"/>
    </row>
    <row r="1175" spans="1:10">
      <c r="A1175" s="167" t="s">
        <v>1049</v>
      </c>
      <c r="B1175" s="240"/>
      <c r="C1175" s="287">
        <v>0</v>
      </c>
      <c r="D1175" s="240"/>
      <c r="E1175" s="227"/>
      <c r="F1175" s="228"/>
      <c r="G1175" s="229"/>
      <c r="H1175" s="281">
        <f t="shared" si="88"/>
        <v>0</v>
      </c>
      <c r="I1175" s="240">
        <f>H1175-C1175</f>
        <v>0</v>
      </c>
      <c r="J1175" s="229"/>
    </row>
    <row r="1176" s="208" customFormat="1" spans="1:10">
      <c r="A1176" s="270" t="s">
        <v>1050</v>
      </c>
      <c r="B1176" s="294">
        <v>1857</v>
      </c>
      <c r="C1176" s="311">
        <v>3290</v>
      </c>
      <c r="D1176" s="294">
        <f>D1177+D1189+D1195+D1201+D1209+D1222+D1226+D1232</f>
        <v>2094</v>
      </c>
      <c r="E1176" s="294"/>
      <c r="F1176" s="294">
        <f>D1176-B1176</f>
        <v>237</v>
      </c>
      <c r="G1176" s="294">
        <f>(D1176/B1176-1)*100</f>
        <v>12.7625201938611</v>
      </c>
      <c r="H1176" s="311">
        <f>H1177+H1189+H1195+H1201+H1209+H1222+H1226+H1232</f>
        <v>2597</v>
      </c>
      <c r="I1176" s="294">
        <f>H1176-C1176</f>
        <v>-693</v>
      </c>
      <c r="J1176" s="274">
        <f>(H1176/C1176-1)*100</f>
        <v>-21.063829787234</v>
      </c>
    </row>
    <row r="1177" spans="1:10">
      <c r="A1177" s="298" t="s">
        <v>1051</v>
      </c>
      <c r="B1177" s="308">
        <v>672</v>
      </c>
      <c r="C1177" s="304">
        <v>420</v>
      </c>
      <c r="D1177" s="308">
        <f>SUM(D1178:D1188)</f>
        <v>762</v>
      </c>
      <c r="E1177" s="278">
        <f>D1177/C1177*100</f>
        <v>181.428571428571</v>
      </c>
      <c r="F1177" s="276">
        <f>D1177-B1177</f>
        <v>90</v>
      </c>
      <c r="G1177" s="279">
        <f>(D1177/B1177-1)*100</f>
        <v>13.3928571428571</v>
      </c>
      <c r="H1177" s="304">
        <f>SUM(H1178:H1188)</f>
        <v>1241</v>
      </c>
      <c r="I1177" s="295">
        <f>H1177-C1177</f>
        <v>821</v>
      </c>
      <c r="J1177" s="279">
        <f>(H1177/C1177-1)*100</f>
        <v>195.47619047619</v>
      </c>
    </row>
    <row r="1178" spans="1:12">
      <c r="A1178" s="167" t="s">
        <v>731</v>
      </c>
      <c r="B1178" s="240">
        <v>348</v>
      </c>
      <c r="C1178" s="287">
        <v>408</v>
      </c>
      <c r="D1178" s="240">
        <v>412</v>
      </c>
      <c r="E1178" s="227"/>
      <c r="F1178" s="228"/>
      <c r="G1178" s="229"/>
      <c r="H1178" s="281">
        <f t="shared" ref="H1178:H1188" si="90">L1178+M1178+N1178</f>
        <v>407</v>
      </c>
      <c r="I1178" s="240"/>
      <c r="J1178" s="229"/>
      <c r="L1178">
        <v>407</v>
      </c>
    </row>
    <row r="1179" spans="1:12">
      <c r="A1179" s="167" t="s">
        <v>732</v>
      </c>
      <c r="B1179" s="240">
        <v>286</v>
      </c>
      <c r="C1179" s="287">
        <v>10</v>
      </c>
      <c r="D1179" s="240">
        <v>18</v>
      </c>
      <c r="E1179" s="227"/>
      <c r="F1179" s="228"/>
      <c r="G1179" s="229"/>
      <c r="H1179" s="281">
        <f t="shared" si="90"/>
        <v>11</v>
      </c>
      <c r="I1179" s="240"/>
      <c r="J1179" s="229"/>
      <c r="L1179">
        <v>11</v>
      </c>
    </row>
    <row r="1180" spans="1:10">
      <c r="A1180" s="167" t="s">
        <v>733</v>
      </c>
      <c r="B1180" s="240"/>
      <c r="C1180" s="287">
        <v>0</v>
      </c>
      <c r="D1180" s="240"/>
      <c r="E1180" s="227"/>
      <c r="F1180" s="228"/>
      <c r="G1180" s="229"/>
      <c r="H1180" s="281">
        <f t="shared" si="90"/>
        <v>0</v>
      </c>
      <c r="I1180" s="240"/>
      <c r="J1180" s="229"/>
    </row>
    <row r="1181" spans="1:12">
      <c r="A1181" s="167" t="s">
        <v>1052</v>
      </c>
      <c r="B1181" s="240">
        <v>34</v>
      </c>
      <c r="C1181" s="287">
        <v>0</v>
      </c>
      <c r="D1181" s="240"/>
      <c r="E1181" s="227"/>
      <c r="F1181" s="228"/>
      <c r="G1181" s="229"/>
      <c r="H1181" s="281">
        <f t="shared" si="90"/>
        <v>1</v>
      </c>
      <c r="I1181" s="240"/>
      <c r="J1181" s="229"/>
      <c r="L1181">
        <v>1</v>
      </c>
    </row>
    <row r="1182" spans="1:10">
      <c r="A1182" s="167" t="s">
        <v>1053</v>
      </c>
      <c r="B1182" s="240"/>
      <c r="C1182" s="287">
        <v>0</v>
      </c>
      <c r="D1182" s="240"/>
      <c r="E1182" s="227"/>
      <c r="F1182" s="228"/>
      <c r="G1182" s="229"/>
      <c r="H1182" s="281">
        <f t="shared" si="90"/>
        <v>0</v>
      </c>
      <c r="I1182" s="240"/>
      <c r="J1182" s="229"/>
    </row>
    <row r="1183" spans="1:12">
      <c r="A1183" s="167" t="s">
        <v>1054</v>
      </c>
      <c r="B1183" s="240"/>
      <c r="C1183" s="287">
        <v>0</v>
      </c>
      <c r="D1183" s="240"/>
      <c r="E1183" s="227"/>
      <c r="F1183" s="228"/>
      <c r="G1183" s="229"/>
      <c r="H1183" s="281">
        <f t="shared" si="90"/>
        <v>1</v>
      </c>
      <c r="I1183" s="240"/>
      <c r="J1183" s="229"/>
      <c r="L1183">
        <v>1</v>
      </c>
    </row>
    <row r="1184" spans="1:10">
      <c r="A1184" s="167" t="s">
        <v>1055</v>
      </c>
      <c r="B1184" s="240"/>
      <c r="C1184" s="287">
        <v>0</v>
      </c>
      <c r="D1184" s="240"/>
      <c r="E1184" s="227"/>
      <c r="F1184" s="228"/>
      <c r="G1184" s="229"/>
      <c r="H1184" s="281">
        <f t="shared" si="90"/>
        <v>0</v>
      </c>
      <c r="I1184" s="240"/>
      <c r="J1184" s="229"/>
    </row>
    <row r="1185" spans="1:12">
      <c r="A1185" s="167" t="s">
        <v>1056</v>
      </c>
      <c r="B1185" s="240"/>
      <c r="C1185" s="287">
        <v>0</v>
      </c>
      <c r="D1185" s="240"/>
      <c r="E1185" s="227"/>
      <c r="F1185" s="228"/>
      <c r="G1185" s="229"/>
      <c r="H1185" s="281">
        <f t="shared" si="90"/>
        <v>85</v>
      </c>
      <c r="I1185" s="240"/>
      <c r="J1185" s="229"/>
      <c r="L1185">
        <v>85</v>
      </c>
    </row>
    <row r="1186" spans="1:10">
      <c r="A1186" s="167" t="s">
        <v>1057</v>
      </c>
      <c r="B1186" s="240">
        <v>4</v>
      </c>
      <c r="C1186" s="287">
        <v>0</v>
      </c>
      <c r="D1186" s="240"/>
      <c r="E1186" s="227"/>
      <c r="F1186" s="228"/>
      <c r="G1186" s="229"/>
      <c r="H1186" s="281">
        <f t="shared" si="90"/>
        <v>0</v>
      </c>
      <c r="I1186" s="240"/>
      <c r="J1186" s="229"/>
    </row>
    <row r="1187" spans="1:12">
      <c r="A1187" s="167" t="s">
        <v>750</v>
      </c>
      <c r="B1187" s="240"/>
      <c r="C1187" s="287">
        <v>0</v>
      </c>
      <c r="D1187" s="240">
        <v>330</v>
      </c>
      <c r="E1187" s="227"/>
      <c r="F1187" s="228"/>
      <c r="G1187" s="229"/>
      <c r="H1187" s="281">
        <f t="shared" si="90"/>
        <v>420</v>
      </c>
      <c r="I1187" s="240"/>
      <c r="J1187" s="229"/>
      <c r="L1187">
        <v>420</v>
      </c>
    </row>
    <row r="1188" spans="1:14">
      <c r="A1188" s="167" t="s">
        <v>1058</v>
      </c>
      <c r="B1188" s="240"/>
      <c r="C1188" s="287">
        <v>2</v>
      </c>
      <c r="D1188" s="240">
        <v>2</v>
      </c>
      <c r="E1188" s="227"/>
      <c r="F1188" s="228"/>
      <c r="G1188" s="229"/>
      <c r="H1188" s="281">
        <f t="shared" si="90"/>
        <v>316</v>
      </c>
      <c r="I1188" s="240"/>
      <c r="J1188" s="229"/>
      <c r="L1188">
        <f>1+100</f>
        <v>101</v>
      </c>
      <c r="M1188">
        <v>200</v>
      </c>
      <c r="N1188">
        <v>15</v>
      </c>
    </row>
    <row r="1189" spans="1:10">
      <c r="A1189" s="298" t="s">
        <v>1059</v>
      </c>
      <c r="B1189" s="308">
        <v>802</v>
      </c>
      <c r="C1189" s="304">
        <v>954</v>
      </c>
      <c r="D1189" s="308">
        <f>SUM(D1190:D1194)</f>
        <v>784</v>
      </c>
      <c r="E1189" s="278">
        <f>D1189/C1189*100</f>
        <v>82.1802935010482</v>
      </c>
      <c r="F1189" s="276">
        <f>D1189-B1189</f>
        <v>-18</v>
      </c>
      <c r="G1189" s="279">
        <f>(D1189/B1189-1)*100</f>
        <v>-2.24438902743143</v>
      </c>
      <c r="H1189" s="304">
        <f>SUM(H1190:H1194)</f>
        <v>1252</v>
      </c>
      <c r="I1189" s="295">
        <f>H1189-C1189</f>
        <v>298</v>
      </c>
      <c r="J1189" s="279">
        <f>(H1189/C1189-1)*100</f>
        <v>31.2368972746331</v>
      </c>
    </row>
    <row r="1190" spans="1:10">
      <c r="A1190" s="167" t="s">
        <v>731</v>
      </c>
      <c r="B1190" s="240">
        <v>14</v>
      </c>
      <c r="C1190" s="287">
        <v>0</v>
      </c>
      <c r="D1190" s="240"/>
      <c r="E1190" s="227"/>
      <c r="F1190" s="228"/>
      <c r="G1190" s="229"/>
      <c r="H1190" s="281">
        <f>L1190+M1190+N1190</f>
        <v>0</v>
      </c>
      <c r="I1190" s="240"/>
      <c r="J1190" s="229"/>
    </row>
    <row r="1191" spans="1:10">
      <c r="A1191" s="167" t="s">
        <v>732</v>
      </c>
      <c r="B1191" s="240">
        <v>71</v>
      </c>
      <c r="C1191" s="287">
        <v>62</v>
      </c>
      <c r="D1191" s="240">
        <v>68</v>
      </c>
      <c r="E1191" s="227"/>
      <c r="F1191" s="228"/>
      <c r="G1191" s="229"/>
      <c r="H1191" s="281">
        <f>L1191+M1191+N1191</f>
        <v>0</v>
      </c>
      <c r="I1191" s="240"/>
      <c r="J1191" s="229"/>
    </row>
    <row r="1192" spans="1:10">
      <c r="A1192" s="167" t="s">
        <v>733</v>
      </c>
      <c r="B1192" s="240"/>
      <c r="C1192" s="287">
        <v>0</v>
      </c>
      <c r="D1192" s="240"/>
      <c r="E1192" s="227"/>
      <c r="F1192" s="228"/>
      <c r="G1192" s="229"/>
      <c r="H1192" s="281">
        <f>L1192+M1192+N1192</f>
        <v>0</v>
      </c>
      <c r="I1192" s="240"/>
      <c r="J1192" s="229"/>
    </row>
    <row r="1193" spans="1:13">
      <c r="A1193" s="167" t="s">
        <v>1060</v>
      </c>
      <c r="B1193" s="240">
        <v>717</v>
      </c>
      <c r="C1193" s="287">
        <v>892</v>
      </c>
      <c r="D1193" s="240">
        <v>716</v>
      </c>
      <c r="E1193" s="227"/>
      <c r="F1193" s="228"/>
      <c r="G1193" s="229"/>
      <c r="H1193" s="281">
        <f>L1193+M1193+N1193</f>
        <v>1252</v>
      </c>
      <c r="I1193" s="240"/>
      <c r="J1193" s="229"/>
      <c r="L1193">
        <v>952</v>
      </c>
      <c r="M1193">
        <v>300</v>
      </c>
    </row>
    <row r="1194" spans="1:10">
      <c r="A1194" s="167" t="s">
        <v>1061</v>
      </c>
      <c r="B1194" s="240"/>
      <c r="C1194" s="287">
        <v>0</v>
      </c>
      <c r="D1194" s="240"/>
      <c r="E1194" s="227"/>
      <c r="F1194" s="228"/>
      <c r="G1194" s="229"/>
      <c r="H1194" s="281">
        <f>L1194+M1194+N1194</f>
        <v>0</v>
      </c>
      <c r="I1194" s="240"/>
      <c r="J1194" s="229"/>
    </row>
    <row r="1195" spans="1:10">
      <c r="A1195" s="298" t="s">
        <v>1062</v>
      </c>
      <c r="B1195" s="308">
        <v>8</v>
      </c>
      <c r="C1195" s="304"/>
      <c r="D1195" s="308">
        <f>SUM(D1196:D1200)</f>
        <v>0</v>
      </c>
      <c r="E1195" s="278"/>
      <c r="F1195" s="276"/>
      <c r="G1195" s="279"/>
      <c r="H1195" s="304"/>
      <c r="I1195" s="295">
        <f>H1195-C1195</f>
        <v>0</v>
      </c>
      <c r="J1195" s="279"/>
    </row>
    <row r="1196" spans="1:10">
      <c r="A1196" s="167" t="s">
        <v>731</v>
      </c>
      <c r="B1196" s="240"/>
      <c r="C1196" s="287">
        <v>0</v>
      </c>
      <c r="D1196" s="240"/>
      <c r="E1196" s="227"/>
      <c r="F1196" s="228"/>
      <c r="G1196" s="229"/>
      <c r="H1196" s="281">
        <f>L1196+M1196+N1196</f>
        <v>0</v>
      </c>
      <c r="I1196" s="240"/>
      <c r="J1196" s="229"/>
    </row>
    <row r="1197" spans="1:10">
      <c r="A1197" s="167" t="s">
        <v>732</v>
      </c>
      <c r="B1197" s="240">
        <v>8</v>
      </c>
      <c r="C1197" s="287">
        <v>0</v>
      </c>
      <c r="D1197" s="240"/>
      <c r="E1197" s="227"/>
      <c r="F1197" s="228"/>
      <c r="G1197" s="229"/>
      <c r="H1197" s="281">
        <f>L1197+M1197+N1197</f>
        <v>0</v>
      </c>
      <c r="I1197" s="240"/>
      <c r="J1197" s="229"/>
    </row>
    <row r="1198" spans="1:10">
      <c r="A1198" s="167" t="s">
        <v>733</v>
      </c>
      <c r="B1198" s="240"/>
      <c r="C1198" s="287">
        <v>0</v>
      </c>
      <c r="D1198" s="240"/>
      <c r="E1198" s="227"/>
      <c r="F1198" s="228"/>
      <c r="G1198" s="229"/>
      <c r="H1198" s="281">
        <f>L1198+M1198+N1198</f>
        <v>0</v>
      </c>
      <c r="I1198" s="240"/>
      <c r="J1198" s="229"/>
    </row>
    <row r="1199" spans="1:10">
      <c r="A1199" s="167" t="s">
        <v>1063</v>
      </c>
      <c r="B1199" s="240"/>
      <c r="C1199" s="287">
        <v>0</v>
      </c>
      <c r="D1199" s="240"/>
      <c r="E1199" s="227"/>
      <c r="F1199" s="228"/>
      <c r="G1199" s="229"/>
      <c r="H1199" s="281">
        <f>L1199+M1199+N1199</f>
        <v>0</v>
      </c>
      <c r="I1199" s="240"/>
      <c r="J1199" s="229"/>
    </row>
    <row r="1200" spans="1:10">
      <c r="A1200" s="167" t="s">
        <v>1064</v>
      </c>
      <c r="B1200" s="240"/>
      <c r="C1200" s="287">
        <v>0</v>
      </c>
      <c r="D1200" s="240"/>
      <c r="E1200" s="227"/>
      <c r="F1200" s="228"/>
      <c r="G1200" s="229"/>
      <c r="H1200" s="281">
        <f>L1200+M1200+N1200</f>
        <v>0</v>
      </c>
      <c r="I1200" s="240"/>
      <c r="J1200" s="229"/>
    </row>
    <row r="1201" spans="1:10">
      <c r="A1201" s="298" t="s">
        <v>1065</v>
      </c>
      <c r="B1201" s="308"/>
      <c r="C1201" s="304"/>
      <c r="D1201" s="308"/>
      <c r="E1201" s="278"/>
      <c r="F1201" s="276"/>
      <c r="G1201" s="279"/>
      <c r="H1201" s="304"/>
      <c r="I1201" s="295">
        <f>H1201-C1201</f>
        <v>0</v>
      </c>
      <c r="J1201" s="279"/>
    </row>
    <row r="1202" spans="1:10">
      <c r="A1202" s="167" t="s">
        <v>731</v>
      </c>
      <c r="B1202" s="240"/>
      <c r="C1202" s="287">
        <v>0</v>
      </c>
      <c r="D1202" s="240"/>
      <c r="E1202" s="227"/>
      <c r="F1202" s="228"/>
      <c r="G1202" s="229"/>
      <c r="H1202" s="281">
        <f t="shared" ref="H1202:H1208" si="91">L1202+M1202+N1202</f>
        <v>0</v>
      </c>
      <c r="I1202" s="240"/>
      <c r="J1202" s="229"/>
    </row>
    <row r="1203" spans="1:10">
      <c r="A1203" s="167" t="s">
        <v>732</v>
      </c>
      <c r="B1203" s="240"/>
      <c r="C1203" s="287">
        <v>0</v>
      </c>
      <c r="D1203" s="240"/>
      <c r="E1203" s="227"/>
      <c r="F1203" s="228"/>
      <c r="G1203" s="229"/>
      <c r="H1203" s="281">
        <f t="shared" si="91"/>
        <v>0</v>
      </c>
      <c r="I1203" s="240"/>
      <c r="J1203" s="229"/>
    </row>
    <row r="1204" spans="1:10">
      <c r="A1204" s="167" t="s">
        <v>733</v>
      </c>
      <c r="B1204" s="240"/>
      <c r="C1204" s="287">
        <v>0</v>
      </c>
      <c r="D1204" s="240"/>
      <c r="E1204" s="227"/>
      <c r="F1204" s="228"/>
      <c r="G1204" s="229"/>
      <c r="H1204" s="281">
        <f t="shared" si="91"/>
        <v>0</v>
      </c>
      <c r="I1204" s="240"/>
      <c r="J1204" s="229"/>
    </row>
    <row r="1205" spans="1:10">
      <c r="A1205" s="167" t="s">
        <v>1066</v>
      </c>
      <c r="B1205" s="240"/>
      <c r="C1205" s="287">
        <v>0</v>
      </c>
      <c r="D1205" s="240"/>
      <c r="E1205" s="227"/>
      <c r="F1205" s="228"/>
      <c r="G1205" s="229"/>
      <c r="H1205" s="281">
        <f t="shared" si="91"/>
        <v>0</v>
      </c>
      <c r="I1205" s="240"/>
      <c r="J1205" s="229"/>
    </row>
    <row r="1206" spans="1:10">
      <c r="A1206" s="167" t="s">
        <v>1067</v>
      </c>
      <c r="B1206" s="240"/>
      <c r="C1206" s="287">
        <v>0</v>
      </c>
      <c r="D1206" s="240"/>
      <c r="E1206" s="227"/>
      <c r="F1206" s="228"/>
      <c r="G1206" s="229"/>
      <c r="H1206" s="281">
        <f t="shared" si="91"/>
        <v>0</v>
      </c>
      <c r="I1206" s="240"/>
      <c r="J1206" s="229"/>
    </row>
    <row r="1207" spans="1:10">
      <c r="A1207" s="167" t="s">
        <v>750</v>
      </c>
      <c r="B1207" s="240"/>
      <c r="C1207" s="287">
        <v>0</v>
      </c>
      <c r="D1207" s="240"/>
      <c r="E1207" s="227"/>
      <c r="F1207" s="228"/>
      <c r="G1207" s="229"/>
      <c r="H1207" s="281">
        <f t="shared" si="91"/>
        <v>0</v>
      </c>
      <c r="I1207" s="240"/>
      <c r="J1207" s="229"/>
    </row>
    <row r="1208" spans="1:10">
      <c r="A1208" s="167" t="s">
        <v>1068</v>
      </c>
      <c r="B1208" s="240"/>
      <c r="C1208" s="287">
        <v>0</v>
      </c>
      <c r="D1208" s="240"/>
      <c r="E1208" s="227"/>
      <c r="F1208" s="228"/>
      <c r="G1208" s="229"/>
      <c r="H1208" s="281">
        <f t="shared" si="91"/>
        <v>0</v>
      </c>
      <c r="I1208" s="240"/>
      <c r="J1208" s="229"/>
    </row>
    <row r="1209" spans="1:10">
      <c r="A1209" s="298" t="s">
        <v>1069</v>
      </c>
      <c r="B1209" s="308">
        <v>18</v>
      </c>
      <c r="C1209" s="304">
        <v>1</v>
      </c>
      <c r="D1209" s="308">
        <f>SUM(D1210:D1221)</f>
        <v>1</v>
      </c>
      <c r="E1209" s="278">
        <f>D1209/C1209*100</f>
        <v>100</v>
      </c>
      <c r="F1209" s="276">
        <f>D1209-B1209</f>
        <v>-17</v>
      </c>
      <c r="G1209" s="279">
        <f>(D1209/B1209-1)*100</f>
        <v>-94.4444444444444</v>
      </c>
      <c r="H1209" s="304">
        <f>SUM(H1210:H1221)</f>
        <v>1</v>
      </c>
      <c r="I1209" s="295">
        <f>H1209-C1209</f>
        <v>0</v>
      </c>
      <c r="J1209" s="279">
        <f>(H1209/C1209-1)*100</f>
        <v>0</v>
      </c>
    </row>
    <row r="1210" spans="1:10">
      <c r="A1210" s="167" t="s">
        <v>731</v>
      </c>
      <c r="B1210" s="240"/>
      <c r="C1210" s="287">
        <v>0</v>
      </c>
      <c r="D1210" s="240"/>
      <c r="E1210" s="227"/>
      <c r="F1210" s="228"/>
      <c r="G1210" s="229"/>
      <c r="H1210" s="281">
        <f t="shared" ref="H1210:H1221" si="92">L1210+M1210+N1210</f>
        <v>0</v>
      </c>
      <c r="I1210" s="240"/>
      <c r="J1210" s="229"/>
    </row>
    <row r="1211" spans="1:10">
      <c r="A1211" s="167" t="s">
        <v>732</v>
      </c>
      <c r="B1211" s="240"/>
      <c r="C1211" s="287">
        <v>0</v>
      </c>
      <c r="D1211" s="240"/>
      <c r="E1211" s="227"/>
      <c r="F1211" s="228"/>
      <c r="G1211" s="229"/>
      <c r="H1211" s="281">
        <f t="shared" si="92"/>
        <v>0</v>
      </c>
      <c r="I1211" s="240"/>
      <c r="J1211" s="229"/>
    </row>
    <row r="1212" spans="1:10">
      <c r="A1212" s="167" t="s">
        <v>733</v>
      </c>
      <c r="B1212" s="240"/>
      <c r="C1212" s="287">
        <v>0</v>
      </c>
      <c r="D1212" s="240"/>
      <c r="E1212" s="227"/>
      <c r="F1212" s="228"/>
      <c r="G1212" s="229"/>
      <c r="H1212" s="281">
        <f t="shared" si="92"/>
        <v>0</v>
      </c>
      <c r="I1212" s="240"/>
      <c r="J1212" s="229"/>
    </row>
    <row r="1213" spans="1:12">
      <c r="A1213" s="167" t="s">
        <v>1070</v>
      </c>
      <c r="B1213" s="240"/>
      <c r="C1213" s="287">
        <v>1</v>
      </c>
      <c r="D1213" s="240">
        <v>1</v>
      </c>
      <c r="E1213" s="227"/>
      <c r="F1213" s="228"/>
      <c r="G1213" s="229"/>
      <c r="H1213" s="281">
        <f t="shared" si="92"/>
        <v>1</v>
      </c>
      <c r="I1213" s="240"/>
      <c r="J1213" s="229"/>
      <c r="L1213">
        <v>1</v>
      </c>
    </row>
    <row r="1214" spans="1:10">
      <c r="A1214" s="167" t="s">
        <v>1071</v>
      </c>
      <c r="B1214" s="240"/>
      <c r="C1214" s="287">
        <v>0</v>
      </c>
      <c r="D1214" s="240"/>
      <c r="E1214" s="227"/>
      <c r="F1214" s="228"/>
      <c r="G1214" s="229"/>
      <c r="H1214" s="281">
        <f t="shared" si="92"/>
        <v>0</v>
      </c>
      <c r="I1214" s="240"/>
      <c r="J1214" s="229"/>
    </row>
    <row r="1215" spans="1:10">
      <c r="A1215" s="167" t="s">
        <v>1072</v>
      </c>
      <c r="B1215" s="240"/>
      <c r="C1215" s="287">
        <v>0</v>
      </c>
      <c r="D1215" s="240"/>
      <c r="E1215" s="227"/>
      <c r="F1215" s="228"/>
      <c r="G1215" s="229"/>
      <c r="H1215" s="281">
        <f t="shared" si="92"/>
        <v>0</v>
      </c>
      <c r="I1215" s="240"/>
      <c r="J1215" s="229"/>
    </row>
    <row r="1216" spans="1:10">
      <c r="A1216" s="167" t="s">
        <v>1073</v>
      </c>
      <c r="B1216" s="240">
        <v>18</v>
      </c>
      <c r="C1216" s="287">
        <v>0</v>
      </c>
      <c r="D1216" s="240"/>
      <c r="E1216" s="227"/>
      <c r="F1216" s="228"/>
      <c r="G1216" s="229"/>
      <c r="H1216" s="281">
        <f t="shared" si="92"/>
        <v>0</v>
      </c>
      <c r="I1216" s="240"/>
      <c r="J1216" s="229"/>
    </row>
    <row r="1217" spans="1:10">
      <c r="A1217" s="167" t="s">
        <v>1074</v>
      </c>
      <c r="B1217" s="240"/>
      <c r="C1217" s="287">
        <v>0</v>
      </c>
      <c r="D1217" s="240"/>
      <c r="E1217" s="227"/>
      <c r="F1217" s="228"/>
      <c r="G1217" s="229"/>
      <c r="H1217" s="281">
        <f t="shared" si="92"/>
        <v>0</v>
      </c>
      <c r="I1217" s="240"/>
      <c r="J1217" s="229"/>
    </row>
    <row r="1218" spans="1:10">
      <c r="A1218" s="167" t="s">
        <v>1075</v>
      </c>
      <c r="B1218" s="240"/>
      <c r="C1218" s="287">
        <v>0</v>
      </c>
      <c r="D1218" s="240"/>
      <c r="E1218" s="227"/>
      <c r="F1218" s="228"/>
      <c r="G1218" s="229"/>
      <c r="H1218" s="281">
        <f t="shared" si="92"/>
        <v>0</v>
      </c>
      <c r="I1218" s="240"/>
      <c r="J1218" s="229"/>
    </row>
    <row r="1219" spans="1:10">
      <c r="A1219" s="167" t="s">
        <v>1076</v>
      </c>
      <c r="B1219" s="240"/>
      <c r="C1219" s="287">
        <v>0</v>
      </c>
      <c r="D1219" s="240"/>
      <c r="E1219" s="227"/>
      <c r="F1219" s="228"/>
      <c r="G1219" s="229"/>
      <c r="H1219" s="281">
        <f t="shared" si="92"/>
        <v>0</v>
      </c>
      <c r="I1219" s="240"/>
      <c r="J1219" s="229"/>
    </row>
    <row r="1220" spans="1:10">
      <c r="A1220" s="167" t="s">
        <v>1077</v>
      </c>
      <c r="B1220" s="240"/>
      <c r="C1220" s="287">
        <v>0</v>
      </c>
      <c r="D1220" s="240"/>
      <c r="E1220" s="227"/>
      <c r="F1220" s="228"/>
      <c r="G1220" s="229"/>
      <c r="H1220" s="281">
        <f t="shared" si="92"/>
        <v>0</v>
      </c>
      <c r="I1220" s="240"/>
      <c r="J1220" s="229"/>
    </row>
    <row r="1221" spans="1:10">
      <c r="A1221" s="167" t="s">
        <v>1078</v>
      </c>
      <c r="B1221" s="240"/>
      <c r="C1221" s="287">
        <v>0</v>
      </c>
      <c r="D1221" s="240"/>
      <c r="E1221" s="227"/>
      <c r="F1221" s="228"/>
      <c r="G1221" s="229"/>
      <c r="H1221" s="281">
        <f t="shared" si="92"/>
        <v>0</v>
      </c>
      <c r="I1221" s="240"/>
      <c r="J1221" s="229"/>
    </row>
    <row r="1222" spans="1:10">
      <c r="A1222" s="298" t="s">
        <v>1079</v>
      </c>
      <c r="B1222" s="308">
        <v>17</v>
      </c>
      <c r="C1222" s="304">
        <v>1915</v>
      </c>
      <c r="D1222" s="308">
        <f>SUM(D1223:D1225)</f>
        <v>31</v>
      </c>
      <c r="E1222" s="278"/>
      <c r="F1222" s="276">
        <f>D1222-B1222</f>
        <v>14</v>
      </c>
      <c r="G1222" s="279"/>
      <c r="H1222" s="304">
        <f>SUM(H1223:H1225)</f>
        <v>103</v>
      </c>
      <c r="I1222" s="295">
        <f>H1222-C1222</f>
        <v>-1812</v>
      </c>
      <c r="J1222" s="279"/>
    </row>
    <row r="1223" spans="1:13">
      <c r="A1223" s="167" t="s">
        <v>1080</v>
      </c>
      <c r="B1223" s="240">
        <v>5</v>
      </c>
      <c r="C1223" s="287">
        <v>1915</v>
      </c>
      <c r="D1223" s="240">
        <v>31</v>
      </c>
      <c r="E1223" s="227"/>
      <c r="F1223" s="228"/>
      <c r="G1223" s="229"/>
      <c r="H1223" s="281">
        <f>L1223+M1223+N1223</f>
        <v>103</v>
      </c>
      <c r="I1223" s="240"/>
      <c r="J1223" s="229"/>
      <c r="M1223">
        <v>103</v>
      </c>
    </row>
    <row r="1224" spans="1:10">
      <c r="A1224" s="167" t="s">
        <v>1081</v>
      </c>
      <c r="B1224" s="240"/>
      <c r="C1224" s="287">
        <v>0</v>
      </c>
      <c r="D1224" s="240"/>
      <c r="E1224" s="227"/>
      <c r="F1224" s="228"/>
      <c r="G1224" s="229"/>
      <c r="H1224" s="281">
        <f>L1224+M1224+N1224</f>
        <v>0</v>
      </c>
      <c r="I1224" s="240"/>
      <c r="J1224" s="229"/>
    </row>
    <row r="1225" spans="1:10">
      <c r="A1225" s="167" t="s">
        <v>1082</v>
      </c>
      <c r="B1225" s="240">
        <v>12</v>
      </c>
      <c r="C1225" s="287">
        <v>0</v>
      </c>
      <c r="D1225" s="240"/>
      <c r="E1225" s="227"/>
      <c r="F1225" s="228"/>
      <c r="G1225" s="229"/>
      <c r="H1225" s="281">
        <f>L1225+M1225+N1225</f>
        <v>0</v>
      </c>
      <c r="I1225" s="240"/>
      <c r="J1225" s="229"/>
    </row>
    <row r="1226" spans="1:10">
      <c r="A1226" s="298" t="s">
        <v>1083</v>
      </c>
      <c r="B1226" s="308">
        <v>340</v>
      </c>
      <c r="C1226" s="304"/>
      <c r="D1226" s="308">
        <f>SUM(D1227:D1231)</f>
        <v>516</v>
      </c>
      <c r="E1226" s="278"/>
      <c r="F1226" s="276">
        <f>D1226-B1226</f>
        <v>176</v>
      </c>
      <c r="G1226" s="279">
        <f>(D1226/B1226-1)*100</f>
        <v>51.7647058823529</v>
      </c>
      <c r="H1226" s="304"/>
      <c r="I1226" s="295">
        <f>H1226-C1226</f>
        <v>0</v>
      </c>
      <c r="J1226" s="279"/>
    </row>
    <row r="1227" spans="1:10">
      <c r="A1227" s="167" t="s">
        <v>1084</v>
      </c>
      <c r="B1227" s="240"/>
      <c r="C1227" s="287">
        <v>0</v>
      </c>
      <c r="D1227" s="240"/>
      <c r="E1227" s="227"/>
      <c r="F1227" s="228"/>
      <c r="G1227" s="229"/>
      <c r="H1227" s="281">
        <f>L1227+M1227+N1227</f>
        <v>0</v>
      </c>
      <c r="I1227" s="240"/>
      <c r="J1227" s="229"/>
    </row>
    <row r="1228" spans="1:10">
      <c r="A1228" s="167" t="s">
        <v>1085</v>
      </c>
      <c r="B1228" s="240"/>
      <c r="C1228" s="287">
        <v>0</v>
      </c>
      <c r="D1228" s="240"/>
      <c r="E1228" s="227"/>
      <c r="F1228" s="228"/>
      <c r="G1228" s="229"/>
      <c r="H1228" s="281">
        <f t="shared" ref="H1228:H1233" si="93">L1228+M1228+N1228</f>
        <v>0</v>
      </c>
      <c r="I1228" s="240"/>
      <c r="J1228" s="229"/>
    </row>
    <row r="1229" spans="1:10">
      <c r="A1229" s="167" t="s">
        <v>1086</v>
      </c>
      <c r="B1229" s="240">
        <v>48</v>
      </c>
      <c r="C1229" s="287">
        <v>0</v>
      </c>
      <c r="D1229" s="240">
        <v>202</v>
      </c>
      <c r="E1229" s="227"/>
      <c r="F1229" s="228"/>
      <c r="G1229" s="229"/>
      <c r="H1229" s="281">
        <f t="shared" si="93"/>
        <v>0</v>
      </c>
      <c r="I1229" s="240"/>
      <c r="J1229" s="229"/>
    </row>
    <row r="1230" spans="1:10">
      <c r="A1230" s="167" t="s">
        <v>1087</v>
      </c>
      <c r="B1230" s="240">
        <v>144</v>
      </c>
      <c r="C1230" s="287">
        <v>0</v>
      </c>
      <c r="D1230" s="240">
        <v>304</v>
      </c>
      <c r="E1230" s="227"/>
      <c r="F1230" s="228"/>
      <c r="G1230" s="229"/>
      <c r="H1230" s="281">
        <f t="shared" si="93"/>
        <v>0</v>
      </c>
      <c r="I1230" s="240"/>
      <c r="J1230" s="229"/>
    </row>
    <row r="1231" spans="1:10">
      <c r="A1231" s="167" t="s">
        <v>1088</v>
      </c>
      <c r="B1231" s="240">
        <v>148</v>
      </c>
      <c r="C1231" s="287">
        <v>0</v>
      </c>
      <c r="D1231" s="240">
        <v>10</v>
      </c>
      <c r="E1231" s="227"/>
      <c r="F1231" s="228"/>
      <c r="G1231" s="229"/>
      <c r="H1231" s="281">
        <f t="shared" si="93"/>
        <v>0</v>
      </c>
      <c r="I1231" s="240"/>
      <c r="J1231" s="229"/>
    </row>
    <row r="1232" spans="1:10">
      <c r="A1232" s="298" t="s">
        <v>1089</v>
      </c>
      <c r="B1232" s="308"/>
      <c r="C1232" s="304"/>
      <c r="D1232" s="308"/>
      <c r="E1232" s="278"/>
      <c r="F1232" s="276"/>
      <c r="G1232" s="279"/>
      <c r="H1232" s="304"/>
      <c r="I1232" s="295">
        <f t="shared" ref="I1232:I1237" si="94">H1232-C1232</f>
        <v>0</v>
      </c>
      <c r="J1232" s="279"/>
    </row>
    <row r="1233" s="208" customFormat="1" spans="1:12">
      <c r="A1233" s="270" t="s">
        <v>1090</v>
      </c>
      <c r="B1233" s="294"/>
      <c r="C1233" s="311">
        <v>2618</v>
      </c>
      <c r="D1233" s="294"/>
      <c r="E1233" s="294"/>
      <c r="F1233" s="294">
        <v>38</v>
      </c>
      <c r="G1233" s="294">
        <v>18.0094786729858</v>
      </c>
      <c r="H1233" s="311">
        <f t="shared" si="93"/>
        <v>1690</v>
      </c>
      <c r="I1233" s="294">
        <f t="shared" si="94"/>
        <v>-928</v>
      </c>
      <c r="J1233" s="274">
        <f>(H1233/C1233-1)*100</f>
        <v>-35.4469060351413</v>
      </c>
      <c r="L1233" s="208">
        <v>1690</v>
      </c>
    </row>
    <row r="1234" s="208" customFormat="1" spans="1:10">
      <c r="A1234" s="270" t="s">
        <v>1091</v>
      </c>
      <c r="B1234" s="271">
        <v>-22814</v>
      </c>
      <c r="C1234" s="272">
        <v>5947</v>
      </c>
      <c r="D1234" s="271">
        <f>SUM(D1235:D1236)</f>
        <v>-8617</v>
      </c>
      <c r="E1234" s="273">
        <f>D1234/C1234*100</f>
        <v>-144.896586514209</v>
      </c>
      <c r="F1234" s="271">
        <f>D1234-B1234</f>
        <v>14197</v>
      </c>
      <c r="G1234" s="274">
        <f>(D1234/B1234-1)*100</f>
        <v>-62.2293328657842</v>
      </c>
      <c r="H1234" s="272">
        <f>SUM(H1235:H1236)</f>
        <v>7812</v>
      </c>
      <c r="I1234" s="294">
        <f t="shared" si="94"/>
        <v>1865</v>
      </c>
      <c r="J1234" s="274">
        <f>(H1234/C1234-1)*100</f>
        <v>31.3603497561796</v>
      </c>
    </row>
    <row r="1235" spans="1:10">
      <c r="A1235" s="167" t="s">
        <v>1092</v>
      </c>
      <c r="B1235" s="240"/>
      <c r="C1235" s="281">
        <v>0</v>
      </c>
      <c r="D1235" s="240"/>
      <c r="E1235" s="227"/>
      <c r="F1235" s="240"/>
      <c r="G1235" s="229"/>
      <c r="H1235" s="281">
        <f t="shared" ref="H1235:H1240" si="95">L1235+M1235+N1235</f>
        <v>0</v>
      </c>
      <c r="I1235" s="240"/>
      <c r="J1235" s="229"/>
    </row>
    <row r="1236" s="208" customFormat="1" spans="1:14">
      <c r="A1236" s="283" t="s">
        <v>1093</v>
      </c>
      <c r="B1236" s="240">
        <v>-22814</v>
      </c>
      <c r="C1236" s="281">
        <v>5947</v>
      </c>
      <c r="D1236" s="240">
        <v>-8617</v>
      </c>
      <c r="E1236" s="227"/>
      <c r="F1236" s="228"/>
      <c r="G1236" s="229"/>
      <c r="H1236" s="281">
        <f t="shared" si="95"/>
        <v>7812</v>
      </c>
      <c r="I1236" s="240"/>
      <c r="J1236" s="229"/>
      <c r="L1236">
        <v>7029</v>
      </c>
      <c r="M1236">
        <v>693</v>
      </c>
      <c r="N1236">
        <v>90</v>
      </c>
    </row>
    <row r="1237" s="208" customFormat="1" spans="1:10">
      <c r="A1237" s="270" t="s">
        <v>1094</v>
      </c>
      <c r="B1237" s="312"/>
      <c r="C1237" s="313">
        <v>0</v>
      </c>
      <c r="D1237" s="312"/>
      <c r="E1237" s="273"/>
      <c r="F1237" s="271">
        <f>D1237-B1237</f>
        <v>0</v>
      </c>
      <c r="G1237" s="274" t="e">
        <f>(D1237/B1237-1)*100</f>
        <v>#DIV/0!</v>
      </c>
      <c r="H1237" s="313">
        <f>SUM(H1238:H1240)</f>
        <v>0</v>
      </c>
      <c r="I1237" s="294">
        <f t="shared" si="94"/>
        <v>0</v>
      </c>
      <c r="J1237" s="274" t="e">
        <f>(H1237/C1237-1)*100</f>
        <v>#DIV/0!</v>
      </c>
    </row>
    <row r="1238" spans="1:10">
      <c r="A1238" s="283" t="s">
        <v>1095</v>
      </c>
      <c r="B1238" s="240"/>
      <c r="C1238" s="281">
        <v>0</v>
      </c>
      <c r="D1238" s="240"/>
      <c r="E1238" s="227"/>
      <c r="F1238" s="240"/>
      <c r="G1238" s="229"/>
      <c r="H1238" s="281">
        <f t="shared" si="95"/>
        <v>0</v>
      </c>
      <c r="I1238" s="240">
        <v>0</v>
      </c>
      <c r="J1238" s="229">
        <v>0</v>
      </c>
    </row>
    <row r="1239" spans="1:10">
      <c r="A1239" s="283" t="s">
        <v>1096</v>
      </c>
      <c r="B1239" s="240"/>
      <c r="C1239" s="281">
        <v>0</v>
      </c>
      <c r="D1239" s="240"/>
      <c r="E1239" s="227"/>
      <c r="F1239" s="240"/>
      <c r="G1239" s="229"/>
      <c r="H1239" s="281">
        <f t="shared" si="95"/>
        <v>0</v>
      </c>
      <c r="I1239" s="240">
        <v>0</v>
      </c>
      <c r="J1239" s="229">
        <v>0</v>
      </c>
    </row>
    <row r="1240" spans="1:10">
      <c r="A1240" s="283" t="s">
        <v>1097</v>
      </c>
      <c r="B1240" s="240"/>
      <c r="C1240" s="281">
        <v>0</v>
      </c>
      <c r="D1240" s="240"/>
      <c r="E1240" s="227"/>
      <c r="F1240" s="240"/>
      <c r="G1240" s="229"/>
      <c r="H1240" s="281">
        <f t="shared" si="95"/>
        <v>0</v>
      </c>
      <c r="I1240" s="240">
        <v>0</v>
      </c>
      <c r="J1240" s="229">
        <v>0</v>
      </c>
    </row>
    <row r="1241" s="208" customFormat="1" spans="1:10">
      <c r="A1241" s="270" t="s">
        <v>1098</v>
      </c>
      <c r="B1241" s="312">
        <v>2431</v>
      </c>
      <c r="C1241" s="313">
        <v>3592</v>
      </c>
      <c r="D1241" s="312">
        <f>SUM(D1242:D1244)</f>
        <v>2710</v>
      </c>
      <c r="E1241" s="273"/>
      <c r="F1241" s="271">
        <f>D1241-B1241</f>
        <v>279</v>
      </c>
      <c r="G1241" s="274">
        <f>(D1241/B1241-1)*100</f>
        <v>11.4767585355821</v>
      </c>
      <c r="H1241" s="313">
        <f>SUM(H1242:H1244)</f>
        <v>2855</v>
      </c>
      <c r="I1241" s="294">
        <f>H1241-C1241</f>
        <v>-737</v>
      </c>
      <c r="J1241" s="274">
        <f>(H1241/C1241-1)*100</f>
        <v>-20.5178173719376</v>
      </c>
    </row>
    <row r="1242" spans="1:12">
      <c r="A1242" s="283" t="s">
        <v>1099</v>
      </c>
      <c r="B1242" s="240">
        <v>2431</v>
      </c>
      <c r="C1242" s="281">
        <v>3592</v>
      </c>
      <c r="D1242" s="240">
        <v>2710</v>
      </c>
      <c r="E1242" s="227"/>
      <c r="F1242" s="240"/>
      <c r="G1242" s="229"/>
      <c r="H1242" s="281">
        <f t="shared" ref="H1242:H1244" si="96">L1242+M1242+N1242</f>
        <v>2855</v>
      </c>
      <c r="I1242" s="240">
        <v>0</v>
      </c>
      <c r="J1242" s="229">
        <v>0</v>
      </c>
      <c r="L1242">
        <v>2855</v>
      </c>
    </row>
    <row r="1243" spans="1:10">
      <c r="A1243" s="283" t="s">
        <v>1100</v>
      </c>
      <c r="B1243" s="240"/>
      <c r="C1243" s="281">
        <v>0</v>
      </c>
      <c r="D1243" s="240"/>
      <c r="E1243" s="227"/>
      <c r="F1243" s="240"/>
      <c r="G1243" s="229"/>
      <c r="H1243" s="281">
        <f t="shared" si="96"/>
        <v>0</v>
      </c>
      <c r="I1243" s="240">
        <v>0</v>
      </c>
      <c r="J1243" s="229">
        <v>0</v>
      </c>
    </row>
    <row r="1244" spans="1:10">
      <c r="A1244" s="283" t="s">
        <v>1101</v>
      </c>
      <c r="B1244" s="240"/>
      <c r="C1244" s="281">
        <v>0</v>
      </c>
      <c r="D1244" s="240"/>
      <c r="E1244" s="227"/>
      <c r="F1244" s="240"/>
      <c r="G1244" s="229"/>
      <c r="H1244" s="281">
        <f t="shared" si="96"/>
        <v>0</v>
      </c>
      <c r="I1244" s="240">
        <v>0</v>
      </c>
      <c r="J1244" s="229">
        <v>0</v>
      </c>
    </row>
    <row r="1245" s="208" customFormat="1" spans="1:10">
      <c r="A1245" s="270" t="s">
        <v>1102</v>
      </c>
      <c r="B1245" s="271"/>
      <c r="C1245" s="272"/>
      <c r="D1245" s="271">
        <f>SUM(D1246)</f>
        <v>12</v>
      </c>
      <c r="E1245" s="271"/>
      <c r="F1245" s="271">
        <f>D1245-B1245</f>
        <v>12</v>
      </c>
      <c r="G1245" s="271" t="e">
        <f>(D1245/B1245-1)*100</f>
        <v>#DIV/0!</v>
      </c>
      <c r="H1245" s="272"/>
      <c r="I1245" s="271">
        <f>H1245-C1245</f>
        <v>0</v>
      </c>
      <c r="J1245" s="271"/>
    </row>
    <row r="1246" spans="1:10">
      <c r="A1246" s="283" t="s">
        <v>1103</v>
      </c>
      <c r="B1246" s="240"/>
      <c r="C1246" s="281"/>
      <c r="D1246" s="240">
        <v>12</v>
      </c>
      <c r="E1246" s="227"/>
      <c r="F1246" s="228"/>
      <c r="G1246" s="229"/>
      <c r="H1246" s="281"/>
      <c r="I1246" s="240">
        <v>0</v>
      </c>
      <c r="J1246" s="229">
        <v>0</v>
      </c>
    </row>
    <row r="1247" s="208" customFormat="1" spans="1:10">
      <c r="A1247" s="314" t="s">
        <v>1104</v>
      </c>
      <c r="B1247" s="315">
        <v>289047</v>
      </c>
      <c r="C1247" s="316">
        <v>250520</v>
      </c>
      <c r="D1247" s="315">
        <f>D1245+D1241+D1237+D1234+D1233+D1176+D1121+D1101+D1067+D1063+D1043+D978+D914+D805+D786+D706+D637+D512+D455+D401+D350+D263+D252+D6</f>
        <v>271484</v>
      </c>
      <c r="E1247" s="273">
        <f>D1247/C1247*100</f>
        <v>108.368194156155</v>
      </c>
      <c r="F1247" s="271">
        <f>D1247-B1247</f>
        <v>-17563</v>
      </c>
      <c r="G1247" s="274">
        <f>(D1247/B1247-1)*100</f>
        <v>-6.07617446297661</v>
      </c>
      <c r="H1247" s="316">
        <f>H1245+H1241+H1237+H1234+H1233+H1176+H1121+H1101+H1067+H1063+H1043+H978+H914+H805+H786+H706+H637+H512+H455+H401+H350+H263+H252+H6</f>
        <v>273956</v>
      </c>
      <c r="I1247" s="294">
        <f>H1247-C1247</f>
        <v>23436</v>
      </c>
      <c r="J1247" s="274">
        <f>(H1247/C1247-1)*100</f>
        <v>9.35494172121987</v>
      </c>
    </row>
    <row r="1248" s="208" customFormat="1" spans="1:10">
      <c r="A1248" s="317" t="s">
        <v>1105</v>
      </c>
      <c r="B1248" s="318">
        <v>43852</v>
      </c>
      <c r="C1248" s="319">
        <v>3804</v>
      </c>
      <c r="D1248" s="318">
        <f>SUM(D1249,D1252,D1255:D1259)</f>
        <v>61338</v>
      </c>
      <c r="E1248" s="273">
        <f>D1248/C1248*100</f>
        <v>1612.46056782334</v>
      </c>
      <c r="F1248" s="271">
        <f>D1248-B1248</f>
        <v>17486</v>
      </c>
      <c r="G1248" s="274">
        <f>(D1248/B1248-1)*100</f>
        <v>39.8750342059655</v>
      </c>
      <c r="H1248" s="319">
        <f>SUM(H1249,H1252,H1255:H1259)</f>
        <v>3914</v>
      </c>
      <c r="I1248" s="294">
        <f>H1248-C1248</f>
        <v>110</v>
      </c>
      <c r="J1248" s="274">
        <f>(H1248/C1248-1)*100</f>
        <v>2.89169295478444</v>
      </c>
    </row>
    <row r="1249" spans="1:10">
      <c r="A1249" s="196" t="s">
        <v>1106</v>
      </c>
      <c r="B1249" s="211">
        <v>7909</v>
      </c>
      <c r="C1249" s="320">
        <v>3804</v>
      </c>
      <c r="D1249" s="211">
        <f>SUM(D1250:D1251)</f>
        <v>8130</v>
      </c>
      <c r="E1249" s="227"/>
      <c r="F1249" s="228"/>
      <c r="G1249" s="229"/>
      <c r="H1249" s="320">
        <f>SUM(H1250:H1251)</f>
        <v>3914</v>
      </c>
      <c r="I1249" s="240"/>
      <c r="J1249" s="229"/>
    </row>
    <row r="1250" spans="1:10">
      <c r="A1250" s="196" t="s">
        <v>1107</v>
      </c>
      <c r="B1250" s="211"/>
      <c r="C1250" s="281"/>
      <c r="D1250" s="211"/>
      <c r="E1250" s="227"/>
      <c r="F1250" s="228"/>
      <c r="G1250" s="229"/>
      <c r="H1250" s="281"/>
      <c r="I1250" s="240"/>
      <c r="J1250" s="229"/>
    </row>
    <row r="1251" spans="1:10">
      <c r="A1251" s="230" t="s">
        <v>1108</v>
      </c>
      <c r="B1251" s="231">
        <v>7909</v>
      </c>
      <c r="C1251" s="321">
        <v>3804</v>
      </c>
      <c r="D1251" s="231">
        <v>8130</v>
      </c>
      <c r="E1251" s="227"/>
      <c r="F1251" s="228"/>
      <c r="G1251" s="229"/>
      <c r="H1251" s="321">
        <v>3914</v>
      </c>
      <c r="I1251" s="240"/>
      <c r="J1251" s="229"/>
    </row>
    <row r="1252" spans="1:10">
      <c r="A1252" s="196" t="s">
        <v>1109</v>
      </c>
      <c r="B1252" s="211"/>
      <c r="C1252" s="320">
        <v>0</v>
      </c>
      <c r="D1252" s="211"/>
      <c r="E1252" s="227"/>
      <c r="F1252" s="228"/>
      <c r="G1252" s="229"/>
      <c r="H1252" s="320"/>
      <c r="I1252" s="240"/>
      <c r="J1252" s="229"/>
    </row>
    <row r="1253" spans="1:10">
      <c r="A1253" s="196" t="s">
        <v>1110</v>
      </c>
      <c r="B1253" s="233"/>
      <c r="C1253" s="306"/>
      <c r="D1253" s="233"/>
      <c r="E1253" s="227"/>
      <c r="F1253" s="228"/>
      <c r="G1253" s="229"/>
      <c r="H1253" s="306"/>
      <c r="I1253" s="240"/>
      <c r="J1253" s="229"/>
    </row>
    <row r="1254" spans="1:10">
      <c r="A1254" s="196" t="s">
        <v>1111</v>
      </c>
      <c r="B1254" s="233"/>
      <c r="C1254" s="306"/>
      <c r="D1254" s="233"/>
      <c r="E1254" s="227"/>
      <c r="F1254" s="228"/>
      <c r="G1254" s="229"/>
      <c r="H1254" s="306"/>
      <c r="I1254" s="240"/>
      <c r="J1254" s="229"/>
    </row>
    <row r="1255" spans="1:10">
      <c r="A1255" s="235" t="s">
        <v>1112</v>
      </c>
      <c r="B1255" s="233"/>
      <c r="C1255" s="281"/>
      <c r="D1255" s="233"/>
      <c r="E1255" s="227"/>
      <c r="F1255" s="228"/>
      <c r="G1255" s="229"/>
      <c r="H1255" s="281"/>
      <c r="I1255" s="207"/>
      <c r="J1255" s="241"/>
    </row>
    <row r="1256" spans="1:10">
      <c r="A1256" s="235" t="s">
        <v>1113</v>
      </c>
      <c r="B1256" s="233"/>
      <c r="C1256" s="281"/>
      <c r="D1256" s="233"/>
      <c r="E1256" s="227"/>
      <c r="F1256" s="228"/>
      <c r="G1256" s="229"/>
      <c r="H1256" s="281"/>
      <c r="I1256" s="207"/>
      <c r="J1256" s="241"/>
    </row>
    <row r="1257" spans="1:10">
      <c r="A1257" s="235" t="s">
        <v>1114</v>
      </c>
      <c r="B1257" s="233">
        <v>5500</v>
      </c>
      <c r="C1257" s="281"/>
      <c r="D1257" s="233">
        <v>11800</v>
      </c>
      <c r="E1257" s="227"/>
      <c r="F1257" s="228"/>
      <c r="G1257" s="229"/>
      <c r="H1257" s="281"/>
      <c r="I1257" s="207"/>
      <c r="J1257" s="241"/>
    </row>
    <row r="1258" spans="1:10">
      <c r="A1258" s="235" t="s">
        <v>1115</v>
      </c>
      <c r="B1258" s="233"/>
      <c r="C1258" s="281"/>
      <c r="D1258" s="233"/>
      <c r="E1258" s="227"/>
      <c r="F1258" s="228"/>
      <c r="G1258" s="229"/>
      <c r="H1258" s="281"/>
      <c r="I1258" s="207"/>
      <c r="J1258" s="241"/>
    </row>
    <row r="1259" spans="1:10">
      <c r="A1259" s="235" t="s">
        <v>1116</v>
      </c>
      <c r="B1259" s="211">
        <v>30443</v>
      </c>
      <c r="C1259" s="322">
        <v>0</v>
      </c>
      <c r="D1259" s="211">
        <f>SUM(D1260:D1261)</f>
        <v>41408</v>
      </c>
      <c r="E1259" s="227"/>
      <c r="F1259" s="228"/>
      <c r="G1259" s="229"/>
      <c r="H1259" s="322"/>
      <c r="I1259" s="240"/>
      <c r="J1259" s="229"/>
    </row>
    <row r="1260" spans="1:10">
      <c r="A1260" s="235" t="s">
        <v>1117</v>
      </c>
      <c r="B1260" s="233">
        <v>30443</v>
      </c>
      <c r="C1260" s="281"/>
      <c r="D1260" s="233">
        <v>41408</v>
      </c>
      <c r="E1260" s="227"/>
      <c r="F1260" s="228"/>
      <c r="G1260" s="229"/>
      <c r="H1260" s="281"/>
      <c r="I1260" s="207"/>
      <c r="J1260" s="241"/>
    </row>
    <row r="1261" spans="1:10">
      <c r="A1261" s="235" t="s">
        <v>1118</v>
      </c>
      <c r="B1261" s="236"/>
      <c r="C1261" s="322"/>
      <c r="D1261" s="236"/>
      <c r="E1261" s="227"/>
      <c r="F1261" s="228"/>
      <c r="G1261" s="229"/>
      <c r="H1261" s="322"/>
      <c r="I1261" s="240"/>
      <c r="J1261" s="229"/>
    </row>
    <row r="1262" s="208" customFormat="1" spans="1:10">
      <c r="A1262" s="323" t="s">
        <v>1119</v>
      </c>
      <c r="B1262" s="324">
        <v>332899</v>
      </c>
      <c r="C1262" s="324">
        <v>254324</v>
      </c>
      <c r="D1262" s="324">
        <f>D1247+D1248</f>
        <v>332822</v>
      </c>
      <c r="E1262" s="273">
        <f>D1262/C1262*100</f>
        <v>130.865352856986</v>
      </c>
      <c r="F1262" s="271">
        <f>D1262-B1262</f>
        <v>-77</v>
      </c>
      <c r="G1262" s="274">
        <f>(D1262/B1262-1)*100</f>
        <v>-0.0231301385705596</v>
      </c>
      <c r="H1262" s="324">
        <f>H1247+H1248</f>
        <v>277870</v>
      </c>
      <c r="I1262" s="294">
        <f>H1262-C1262</f>
        <v>23546</v>
      </c>
      <c r="J1262" s="274">
        <f>(H1262/C1262-1)*100</f>
        <v>9.25826897972666</v>
      </c>
    </row>
  </sheetData>
  <autoFilter ref="A5:N1262">
    <extLst/>
  </autoFilter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 horizontalDpi="600" vertic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zoomScaleSheetLayoutView="60" workbookViewId="0">
      <pane xSplit="1" ySplit="4" topLeftCell="B53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4.25" outlineLevelCol="3"/>
  <cols>
    <col min="1" max="1" width="26" customWidth="1"/>
    <col min="2" max="2" width="15.25" customWidth="1"/>
    <col min="3" max="3" width="16.875" customWidth="1"/>
    <col min="4" max="4" width="16.625" customWidth="1"/>
  </cols>
  <sheetData>
    <row r="1" ht="44.25" customHeight="1" spans="1:4">
      <c r="A1" s="242" t="s">
        <v>1121</v>
      </c>
      <c r="B1" s="242"/>
      <c r="C1" s="242"/>
      <c r="D1" s="242"/>
    </row>
    <row r="2" ht="18" customHeight="1" spans="1:4">
      <c r="A2" s="243"/>
      <c r="B2" s="244"/>
      <c r="C2" s="245" t="s">
        <v>1122</v>
      </c>
      <c r="D2" s="245"/>
    </row>
    <row r="3" ht="42.75" customHeight="1" spans="1:4">
      <c r="A3" s="246" t="s">
        <v>1123</v>
      </c>
      <c r="B3" s="247" t="s">
        <v>1124</v>
      </c>
      <c r="C3" s="248" t="s">
        <v>1125</v>
      </c>
      <c r="D3" s="249"/>
    </row>
    <row r="4" ht="18.75" spans="1:4">
      <c r="A4" s="250"/>
      <c r="B4" s="251"/>
      <c r="C4" s="252" t="s">
        <v>1126</v>
      </c>
      <c r="D4" s="252" t="s">
        <v>1127</v>
      </c>
    </row>
    <row r="5" ht="20.1" customHeight="1" spans="1:4">
      <c r="A5" s="253" t="s">
        <v>1128</v>
      </c>
      <c r="B5" s="254">
        <f t="shared" ref="B5:B10" si="0">C5+D5</f>
        <v>48311</v>
      </c>
      <c r="C5" s="254">
        <f>SUM(C6:C9)</f>
        <v>29875</v>
      </c>
      <c r="D5" s="254">
        <f>SUM(D6:D9)</f>
        <v>18436</v>
      </c>
    </row>
    <row r="6" ht="20.1" customHeight="1" spans="1:4">
      <c r="A6" s="253" t="s">
        <v>1129</v>
      </c>
      <c r="B6" s="254">
        <f t="shared" si="0"/>
        <v>20111</v>
      </c>
      <c r="C6" s="254">
        <v>19299</v>
      </c>
      <c r="D6" s="254">
        <v>812</v>
      </c>
    </row>
    <row r="7" ht="20.1" customHeight="1" spans="1:4">
      <c r="A7" s="253" t="s">
        <v>1130</v>
      </c>
      <c r="B7" s="254">
        <f t="shared" si="0"/>
        <v>14247</v>
      </c>
      <c r="C7" s="254">
        <v>7976</v>
      </c>
      <c r="D7" s="254">
        <v>6271</v>
      </c>
    </row>
    <row r="8" ht="20.1" customHeight="1" spans="1:4">
      <c r="A8" s="253" t="s">
        <v>996</v>
      </c>
      <c r="B8" s="254">
        <f t="shared" si="0"/>
        <v>2853</v>
      </c>
      <c r="C8" s="254">
        <v>2600</v>
      </c>
      <c r="D8" s="254">
        <v>253</v>
      </c>
    </row>
    <row r="9" ht="20.1" customHeight="1" spans="1:4">
      <c r="A9" s="253" t="s">
        <v>1131</v>
      </c>
      <c r="B9" s="254">
        <f t="shared" si="0"/>
        <v>11100</v>
      </c>
      <c r="C9" s="254"/>
      <c r="D9" s="254">
        <f>6190+4910</f>
        <v>11100</v>
      </c>
    </row>
    <row r="10" ht="20.1" customHeight="1" spans="1:4">
      <c r="A10" s="253" t="s">
        <v>1132</v>
      </c>
      <c r="B10" s="254">
        <f t="shared" si="0"/>
        <v>17131</v>
      </c>
      <c r="C10" s="254">
        <f>SUM(C11:C19)</f>
        <v>5298</v>
      </c>
      <c r="D10" s="254">
        <f>SUM(D11:D19)</f>
        <v>11833</v>
      </c>
    </row>
    <row r="11" ht="20.1" customHeight="1" spans="1:4">
      <c r="A11" s="253" t="s">
        <v>1133</v>
      </c>
      <c r="B11" s="254">
        <f t="shared" ref="B11:B29" si="1">C11+D11</f>
        <v>6667</v>
      </c>
      <c r="C11" s="254">
        <v>3726</v>
      </c>
      <c r="D11" s="254">
        <v>2941</v>
      </c>
    </row>
    <row r="12" ht="20.1" customHeight="1" spans="1:4">
      <c r="A12" s="253" t="s">
        <v>1134</v>
      </c>
      <c r="B12" s="254">
        <f t="shared" si="1"/>
        <v>221</v>
      </c>
      <c r="C12" s="254">
        <v>89</v>
      </c>
      <c r="D12" s="254">
        <v>132</v>
      </c>
    </row>
    <row r="13" ht="20.1" customHeight="1" spans="1:4">
      <c r="A13" s="253" t="s">
        <v>1135</v>
      </c>
      <c r="B13" s="254">
        <f t="shared" si="1"/>
        <v>391</v>
      </c>
      <c r="C13" s="254">
        <v>134</v>
      </c>
      <c r="D13" s="254">
        <v>257</v>
      </c>
    </row>
    <row r="14" ht="20.1" customHeight="1" spans="1:4">
      <c r="A14" s="253" t="s">
        <v>1136</v>
      </c>
      <c r="B14" s="254">
        <f t="shared" si="1"/>
        <v>135</v>
      </c>
      <c r="C14" s="254"/>
      <c r="D14" s="254">
        <v>135</v>
      </c>
    </row>
    <row r="15" ht="20.1" customHeight="1" spans="1:4">
      <c r="A15" s="253" t="s">
        <v>1137</v>
      </c>
      <c r="B15" s="254">
        <f t="shared" si="1"/>
        <v>1816</v>
      </c>
      <c r="C15" s="254"/>
      <c r="D15" s="254">
        <f>1626+190</f>
        <v>1816</v>
      </c>
    </row>
    <row r="16" ht="20.1" customHeight="1" spans="1:4">
      <c r="A16" s="253" t="s">
        <v>1138</v>
      </c>
      <c r="B16" s="254">
        <f t="shared" si="1"/>
        <v>208</v>
      </c>
      <c r="C16" s="254">
        <v>20</v>
      </c>
      <c r="D16" s="254">
        <v>188</v>
      </c>
    </row>
    <row r="17" ht="20.1" customHeight="1" spans="1:4">
      <c r="A17" s="253" t="s">
        <v>1139</v>
      </c>
      <c r="B17" s="254">
        <f t="shared" si="1"/>
        <v>390</v>
      </c>
      <c r="C17" s="254">
        <v>280</v>
      </c>
      <c r="D17" s="254">
        <v>110</v>
      </c>
    </row>
    <row r="18" ht="20.1" customHeight="1" spans="1:4">
      <c r="A18" s="253" t="s">
        <v>1140</v>
      </c>
      <c r="B18" s="254">
        <f t="shared" si="1"/>
        <v>408</v>
      </c>
      <c r="C18" s="254">
        <v>89</v>
      </c>
      <c r="D18" s="254">
        <v>319</v>
      </c>
    </row>
    <row r="19" ht="20.1" customHeight="1" spans="1:4">
      <c r="A19" s="253" t="s">
        <v>1141</v>
      </c>
      <c r="B19" s="254">
        <f t="shared" si="1"/>
        <v>6895</v>
      </c>
      <c r="C19" s="254">
        <v>960</v>
      </c>
      <c r="D19" s="254">
        <f>4150+1785</f>
        <v>5935</v>
      </c>
    </row>
    <row r="20" ht="20.1" customHeight="1" spans="1:4">
      <c r="A20" s="253" t="s">
        <v>1142</v>
      </c>
      <c r="B20" s="254">
        <f t="shared" si="1"/>
        <v>3552</v>
      </c>
      <c r="C20" s="254">
        <f>SUM(C21:C26)</f>
        <v>0</v>
      </c>
      <c r="D20" s="254">
        <f>SUM(D21:D26)</f>
        <v>3552</v>
      </c>
    </row>
    <row r="21" ht="20.1" customHeight="1" spans="1:4">
      <c r="A21" s="253" t="s">
        <v>1143</v>
      </c>
      <c r="B21" s="254">
        <f t="shared" si="1"/>
        <v>459</v>
      </c>
      <c r="C21" s="254"/>
      <c r="D21" s="254">
        <v>459</v>
      </c>
    </row>
    <row r="22" ht="20.1" customHeight="1" spans="1:4">
      <c r="A22" s="253" t="s">
        <v>1144</v>
      </c>
      <c r="B22" s="254">
        <f t="shared" si="1"/>
        <v>500</v>
      </c>
      <c r="C22" s="254"/>
      <c r="D22" s="254">
        <v>500</v>
      </c>
    </row>
    <row r="23" ht="20.1" customHeight="1" spans="1:4">
      <c r="A23" s="253" t="s">
        <v>1145</v>
      </c>
      <c r="B23" s="254">
        <f t="shared" si="1"/>
        <v>100</v>
      </c>
      <c r="C23" s="254"/>
      <c r="D23" s="254">
        <v>100</v>
      </c>
    </row>
    <row r="24" ht="20.1" customHeight="1" spans="1:4">
      <c r="A24" s="253" t="s">
        <v>1146</v>
      </c>
      <c r="B24" s="254">
        <f t="shared" si="1"/>
        <v>0</v>
      </c>
      <c r="C24" s="254"/>
      <c r="D24" s="254"/>
    </row>
    <row r="25" ht="20.1" customHeight="1" spans="1:4">
      <c r="A25" s="253" t="s">
        <v>1147</v>
      </c>
      <c r="B25" s="254">
        <f t="shared" si="1"/>
        <v>576</v>
      </c>
      <c r="C25" s="254"/>
      <c r="D25" s="254">
        <v>576</v>
      </c>
    </row>
    <row r="26" ht="20.1" customHeight="1" spans="1:4">
      <c r="A26" s="253" t="s">
        <v>1148</v>
      </c>
      <c r="B26" s="254">
        <f t="shared" si="1"/>
        <v>1917</v>
      </c>
      <c r="C26" s="254"/>
      <c r="D26" s="254">
        <f>1227+690</f>
        <v>1917</v>
      </c>
    </row>
    <row r="27" ht="20.1" customHeight="1" spans="1:4">
      <c r="A27" s="253" t="s">
        <v>1149</v>
      </c>
      <c r="B27" s="254">
        <f t="shared" si="1"/>
        <v>161</v>
      </c>
      <c r="C27" s="254">
        <f>SUM(C28:C29)</f>
        <v>0</v>
      </c>
      <c r="D27" s="254">
        <f>SUM(D28:D29)</f>
        <v>161</v>
      </c>
    </row>
    <row r="28" ht="20.1" customHeight="1" spans="1:4">
      <c r="A28" s="253" t="s">
        <v>1147</v>
      </c>
      <c r="B28" s="254">
        <f t="shared" si="1"/>
        <v>161</v>
      </c>
      <c r="C28" s="254"/>
      <c r="D28" s="254">
        <v>161</v>
      </c>
    </row>
    <row r="29" ht="20.1" customHeight="1" spans="1:4">
      <c r="A29" s="253" t="s">
        <v>1148</v>
      </c>
      <c r="B29" s="254">
        <f t="shared" si="1"/>
        <v>0</v>
      </c>
      <c r="C29" s="254"/>
      <c r="D29" s="254"/>
    </row>
    <row r="30" ht="20.1" customHeight="1" spans="1:4">
      <c r="A30" s="253" t="s">
        <v>1150</v>
      </c>
      <c r="B30" s="254">
        <f t="shared" ref="B30:B36" si="2">C30+D30</f>
        <v>75900</v>
      </c>
      <c r="C30" s="254">
        <f>SUM(C31:C33)</f>
        <v>68286</v>
      </c>
      <c r="D30" s="254">
        <f>SUM(D31:D33)</f>
        <v>7614</v>
      </c>
    </row>
    <row r="31" ht="20.1" customHeight="1" spans="1:4">
      <c r="A31" s="253" t="s">
        <v>1151</v>
      </c>
      <c r="B31" s="254">
        <f t="shared" si="2"/>
        <v>68516</v>
      </c>
      <c r="C31" s="254">
        <v>62700</v>
      </c>
      <c r="D31" s="254">
        <v>5816</v>
      </c>
    </row>
    <row r="32" ht="20.1" customHeight="1" spans="1:4">
      <c r="A32" s="253" t="s">
        <v>1152</v>
      </c>
      <c r="B32" s="254">
        <f t="shared" si="2"/>
        <v>7384</v>
      </c>
      <c r="C32" s="254">
        <v>5586</v>
      </c>
      <c r="D32" s="254">
        <v>1798</v>
      </c>
    </row>
    <row r="33" ht="20.1" customHeight="1" spans="1:4">
      <c r="A33" s="253" t="s">
        <v>1153</v>
      </c>
      <c r="B33" s="254">
        <f t="shared" si="2"/>
        <v>0</v>
      </c>
      <c r="C33" s="254"/>
      <c r="D33" s="254"/>
    </row>
    <row r="34" ht="20.1" customHeight="1" spans="1:4">
      <c r="A34" s="253" t="s">
        <v>1154</v>
      </c>
      <c r="B34" s="254">
        <f t="shared" si="2"/>
        <v>380</v>
      </c>
      <c r="C34" s="254">
        <f>SUM(C35:C36)</f>
        <v>0</v>
      </c>
      <c r="D34" s="254">
        <f>SUM(D35:D36)</f>
        <v>380</v>
      </c>
    </row>
    <row r="35" ht="20.1" customHeight="1" spans="1:4">
      <c r="A35" s="253" t="s">
        <v>1155</v>
      </c>
      <c r="B35" s="254">
        <f t="shared" si="2"/>
        <v>366</v>
      </c>
      <c r="C35" s="254"/>
      <c r="D35" s="254">
        <v>366</v>
      </c>
    </row>
    <row r="36" ht="20.1" customHeight="1" spans="1:4">
      <c r="A36" s="253" t="s">
        <v>1156</v>
      </c>
      <c r="B36" s="254">
        <f t="shared" si="2"/>
        <v>14</v>
      </c>
      <c r="C36" s="254"/>
      <c r="D36" s="254">
        <v>14</v>
      </c>
    </row>
    <row r="37" ht="20.1" customHeight="1" spans="1:4">
      <c r="A37" s="253" t="s">
        <v>1157</v>
      </c>
      <c r="B37" s="254">
        <f t="shared" ref="B37:B57" si="3">C37+D37</f>
        <v>2879</v>
      </c>
      <c r="C37" s="254">
        <f>SUM(C38:C39)</f>
        <v>0</v>
      </c>
      <c r="D37" s="254">
        <f>SUM(D38:D39)</f>
        <v>2879</v>
      </c>
    </row>
    <row r="38" ht="20.1" customHeight="1" spans="1:4">
      <c r="A38" s="253" t="s">
        <v>1158</v>
      </c>
      <c r="B38" s="254">
        <f t="shared" si="3"/>
        <v>0</v>
      </c>
      <c r="C38" s="254"/>
      <c r="D38" s="254"/>
    </row>
    <row r="39" ht="20.1" customHeight="1" spans="1:4">
      <c r="A39" s="253" t="s">
        <v>1159</v>
      </c>
      <c r="B39" s="254">
        <f t="shared" si="3"/>
        <v>2879</v>
      </c>
      <c r="C39" s="254"/>
      <c r="D39" s="254">
        <f>69+2810</f>
        <v>2879</v>
      </c>
    </row>
    <row r="40" ht="20.1" customHeight="1" spans="1:4">
      <c r="A40" s="253" t="s">
        <v>1160</v>
      </c>
      <c r="B40" s="254">
        <f t="shared" si="3"/>
        <v>0</v>
      </c>
      <c r="C40" s="254"/>
      <c r="D40" s="254"/>
    </row>
    <row r="41" ht="20.1" customHeight="1" spans="1:4">
      <c r="A41" s="253" t="s">
        <v>1161</v>
      </c>
      <c r="B41" s="254">
        <f t="shared" si="3"/>
        <v>0</v>
      </c>
      <c r="C41" s="254"/>
      <c r="D41" s="254"/>
    </row>
    <row r="42" ht="20.1" customHeight="1" spans="1:4">
      <c r="A42" s="253" t="s">
        <v>1162</v>
      </c>
      <c r="B42" s="254">
        <f t="shared" si="3"/>
        <v>18922</v>
      </c>
      <c r="C42" s="254">
        <f>SUM(C43:C47)</f>
        <v>7194</v>
      </c>
      <c r="D42" s="254">
        <f>SUM(D43:D47)</f>
        <v>11728</v>
      </c>
    </row>
    <row r="43" ht="20.1" customHeight="1" spans="1:4">
      <c r="A43" s="253" t="s">
        <v>1163</v>
      </c>
      <c r="B43" s="254">
        <f t="shared" si="3"/>
        <v>9220</v>
      </c>
      <c r="C43" s="254">
        <v>931</v>
      </c>
      <c r="D43" s="254">
        <f>7785+504</f>
        <v>8289</v>
      </c>
    </row>
    <row r="44" ht="20.1" customHeight="1" spans="1:4">
      <c r="A44" s="253" t="s">
        <v>1164</v>
      </c>
      <c r="B44" s="254">
        <f t="shared" si="3"/>
        <v>515</v>
      </c>
      <c r="C44" s="254"/>
      <c r="D44" s="254">
        <v>515</v>
      </c>
    </row>
    <row r="45" ht="20.1" customHeight="1" spans="1:4">
      <c r="A45" s="253" t="s">
        <v>1165</v>
      </c>
      <c r="B45" s="254">
        <f t="shared" si="3"/>
        <v>213</v>
      </c>
      <c r="C45" s="254"/>
      <c r="D45" s="254">
        <v>213</v>
      </c>
    </row>
    <row r="46" ht="20.1" customHeight="1" spans="1:4">
      <c r="A46" s="253" t="s">
        <v>1166</v>
      </c>
      <c r="B46" s="254">
        <f t="shared" si="3"/>
        <v>4404</v>
      </c>
      <c r="C46" s="254">
        <v>4315</v>
      </c>
      <c r="D46" s="254">
        <v>89</v>
      </c>
    </row>
    <row r="47" ht="20.1" customHeight="1" spans="1:4">
      <c r="A47" s="253" t="s">
        <v>1167</v>
      </c>
      <c r="B47" s="254">
        <f t="shared" si="3"/>
        <v>4570</v>
      </c>
      <c r="C47" s="254">
        <v>1948</v>
      </c>
      <c r="D47" s="254">
        <v>2622</v>
      </c>
    </row>
    <row r="48" ht="20.1" customHeight="1" spans="1:4">
      <c r="A48" s="253" t="s">
        <v>1168</v>
      </c>
      <c r="B48" s="254">
        <f t="shared" si="3"/>
        <v>2065</v>
      </c>
      <c r="C48" s="254">
        <f>SUM(C49)</f>
        <v>0</v>
      </c>
      <c r="D48" s="254">
        <f>SUM(D49)</f>
        <v>2065</v>
      </c>
    </row>
    <row r="49" ht="20.1" customHeight="1" spans="1:4">
      <c r="A49" s="253" t="s">
        <v>1169</v>
      </c>
      <c r="B49" s="254">
        <f t="shared" si="3"/>
        <v>2065</v>
      </c>
      <c r="C49" s="254"/>
      <c r="D49" s="254">
        <v>2065</v>
      </c>
    </row>
    <row r="50" ht="20.1" customHeight="1" spans="1:4">
      <c r="A50" s="253" t="s">
        <v>1170</v>
      </c>
      <c r="B50" s="254">
        <f t="shared" si="3"/>
        <v>2906</v>
      </c>
      <c r="C50" s="254">
        <f>SUM(C51)</f>
        <v>0</v>
      </c>
      <c r="D50" s="254">
        <f>SUM(D51)</f>
        <v>2906</v>
      </c>
    </row>
    <row r="51" ht="20.1" customHeight="1" spans="1:4">
      <c r="A51" s="253" t="s">
        <v>1171</v>
      </c>
      <c r="B51" s="254">
        <f t="shared" si="3"/>
        <v>2906</v>
      </c>
      <c r="C51" s="254"/>
      <c r="D51" s="254">
        <f>2855+51</f>
        <v>2906</v>
      </c>
    </row>
    <row r="52" ht="20.1" customHeight="1" spans="1:4">
      <c r="A52" s="253" t="s">
        <v>1172</v>
      </c>
      <c r="B52" s="254">
        <f t="shared" si="3"/>
        <v>0</v>
      </c>
      <c r="C52" s="254">
        <f>SUM(C53)</f>
        <v>0</v>
      </c>
      <c r="D52" s="254">
        <f>SUM(D53)</f>
        <v>0</v>
      </c>
    </row>
    <row r="53" ht="20.1" customHeight="1" spans="1:4">
      <c r="A53" s="253" t="s">
        <v>1173</v>
      </c>
      <c r="B53" s="254">
        <f t="shared" si="3"/>
        <v>0</v>
      </c>
      <c r="C53" s="254"/>
      <c r="D53" s="254"/>
    </row>
    <row r="54" ht="20.1" customHeight="1" spans="1:4">
      <c r="A54" s="253" t="s">
        <v>1174</v>
      </c>
      <c r="B54" s="254">
        <f t="shared" si="3"/>
        <v>1690</v>
      </c>
      <c r="C54" s="254">
        <f>SUM(C55)</f>
        <v>0</v>
      </c>
      <c r="D54" s="254">
        <f>SUM(D55)</f>
        <v>1690</v>
      </c>
    </row>
    <row r="55" ht="20.1" customHeight="1" spans="1:4">
      <c r="A55" s="253" t="s">
        <v>1175</v>
      </c>
      <c r="B55" s="254">
        <f t="shared" si="3"/>
        <v>1690</v>
      </c>
      <c r="C55" s="254"/>
      <c r="D55" s="254">
        <v>1690</v>
      </c>
    </row>
    <row r="56" ht="20.1" customHeight="1" spans="1:4">
      <c r="A56" s="253" t="s">
        <v>1176</v>
      </c>
      <c r="B56" s="254">
        <f t="shared" si="3"/>
        <v>1412</v>
      </c>
      <c r="C56" s="254">
        <f>SUM(C57)</f>
        <v>0</v>
      </c>
      <c r="D56" s="254">
        <f>SUM(D57)</f>
        <v>1412</v>
      </c>
    </row>
    <row r="57" ht="20.1" customHeight="1" spans="1:4">
      <c r="A57" s="253" t="s">
        <v>1093</v>
      </c>
      <c r="B57" s="254">
        <f t="shared" si="3"/>
        <v>1412</v>
      </c>
      <c r="C57" s="254"/>
      <c r="D57" s="254">
        <v>1412</v>
      </c>
    </row>
    <row r="58" ht="20.1" customHeight="1" spans="1:4">
      <c r="A58" s="253" t="s">
        <v>1177</v>
      </c>
      <c r="B58" s="254">
        <f>B5+B10+B20+B27+B30+B34+B37+B40+B42+B50+B52+B56</f>
        <v>171554</v>
      </c>
      <c r="C58" s="254">
        <f>C5+C10+C20+C27+C30+C34+C37+C40+C42+C48+C50+C52+C54+C56</f>
        <v>110653</v>
      </c>
      <c r="D58" s="254">
        <f>D5+D10+D20+D27+D30+D34+D37+D40+D42+D48+D50+D52+D54+D56</f>
        <v>64656</v>
      </c>
    </row>
    <row r="59" ht="20.1" customHeight="1" spans="1:4">
      <c r="A59" s="253" t="s">
        <v>146</v>
      </c>
      <c r="B59" s="254">
        <f>C59+D59</f>
        <v>41408</v>
      </c>
      <c r="C59" s="254"/>
      <c r="D59" s="254">
        <v>41408</v>
      </c>
    </row>
    <row r="60" ht="20.1" customHeight="1" spans="1:4">
      <c r="A60" s="253" t="s">
        <v>1178</v>
      </c>
      <c r="B60" s="254">
        <f>C60+D60</f>
        <v>57239</v>
      </c>
      <c r="C60" s="254"/>
      <c r="D60" s="254">
        <v>57239</v>
      </c>
    </row>
    <row r="61" ht="20.1" customHeight="1" spans="1:4">
      <c r="A61" s="255" t="s">
        <v>1104</v>
      </c>
      <c r="B61" s="254">
        <f>C61+D61</f>
        <v>273956</v>
      </c>
      <c r="C61" s="254">
        <f>C58+C59+C60</f>
        <v>110653</v>
      </c>
      <c r="D61" s="254">
        <f>D58+D59+D60</f>
        <v>163303</v>
      </c>
    </row>
  </sheetData>
  <mergeCells count="5">
    <mergeCell ref="A1:D1"/>
    <mergeCell ref="C2:D2"/>
    <mergeCell ref="C3:D3"/>
    <mergeCell ref="A3:A4"/>
    <mergeCell ref="B3:B4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J61" sqref="J61"/>
    </sheetView>
  </sheetViews>
  <sheetFormatPr defaultColWidth="9" defaultRowHeight="14.25"/>
  <cols>
    <col min="1" max="1" width="43.75" customWidth="1"/>
    <col min="2" max="2" width="17" customWidth="1"/>
    <col min="3" max="3" width="13.5" customWidth="1"/>
    <col min="4" max="4" width="15" customWidth="1"/>
    <col min="5" max="5" width="10.5" customWidth="1"/>
    <col min="6" max="6" width="10.75" customWidth="1"/>
    <col min="8" max="8" width="12.125" customWidth="1"/>
    <col min="9" max="9" width="11.5" customWidth="1"/>
    <col min="10" max="10" width="11.875" customWidth="1"/>
  </cols>
  <sheetData>
    <row r="1" ht="24" spans="1:11">
      <c r="A1" s="186" t="s">
        <v>1179</v>
      </c>
      <c r="B1" s="186"/>
      <c r="C1" s="186"/>
      <c r="D1" s="186"/>
      <c r="E1" s="186"/>
      <c r="F1" s="186"/>
      <c r="G1" s="186"/>
      <c r="H1" s="186"/>
      <c r="I1" s="186"/>
      <c r="J1" s="186"/>
      <c r="K1" s="217"/>
    </row>
    <row r="2" spans="1:11">
      <c r="A2" s="187"/>
      <c r="B2" s="187"/>
      <c r="C2" s="188"/>
      <c r="D2" s="188"/>
      <c r="E2" s="188"/>
      <c r="F2" s="188"/>
      <c r="G2" s="188"/>
      <c r="H2" s="188"/>
      <c r="I2" s="218" t="s">
        <v>26</v>
      </c>
      <c r="J2" s="218"/>
      <c r="K2" s="217"/>
    </row>
    <row r="3" spans="1:11">
      <c r="A3" s="189" t="s">
        <v>27</v>
      </c>
      <c r="B3" s="189">
        <v>2021</v>
      </c>
      <c r="C3" s="189" t="s">
        <v>29</v>
      </c>
      <c r="D3" s="189"/>
      <c r="E3" s="189"/>
      <c r="F3" s="189"/>
      <c r="G3" s="189"/>
      <c r="H3" s="189" t="s">
        <v>30</v>
      </c>
      <c r="I3" s="189"/>
      <c r="J3" s="189"/>
      <c r="K3" s="217"/>
    </row>
    <row r="4" customHeight="1" spans="1:11">
      <c r="A4" s="189"/>
      <c r="B4" s="190" t="s">
        <v>31</v>
      </c>
      <c r="C4" s="189" t="s">
        <v>32</v>
      </c>
      <c r="D4" s="189" t="s">
        <v>33</v>
      </c>
      <c r="E4" s="189" t="s">
        <v>34</v>
      </c>
      <c r="F4" s="189" t="s">
        <v>35</v>
      </c>
      <c r="G4" s="189"/>
      <c r="H4" s="189" t="s">
        <v>36</v>
      </c>
      <c r="I4" s="189" t="s">
        <v>37</v>
      </c>
      <c r="J4" s="189"/>
      <c r="K4" s="217"/>
    </row>
    <row r="5" spans="1:11">
      <c r="A5" s="189"/>
      <c r="B5" s="191"/>
      <c r="C5" s="189"/>
      <c r="D5" s="189"/>
      <c r="E5" s="189"/>
      <c r="F5" s="189" t="s">
        <v>38</v>
      </c>
      <c r="G5" s="189" t="s">
        <v>39</v>
      </c>
      <c r="H5" s="189"/>
      <c r="I5" s="189" t="s">
        <v>38</v>
      </c>
      <c r="J5" s="189" t="s">
        <v>39</v>
      </c>
      <c r="K5" s="217"/>
    </row>
    <row r="6" ht="15" customHeight="1" spans="1:11">
      <c r="A6" s="192" t="s">
        <v>78</v>
      </c>
      <c r="B6" s="193">
        <f>B7+B59+B60+B65+B64</f>
        <v>258890</v>
      </c>
      <c r="C6" s="193">
        <f>C7+C59+C60+C65+C64</f>
        <v>176911</v>
      </c>
      <c r="D6" s="193">
        <f>D7+D59+D60+D65+D64</f>
        <v>274822</v>
      </c>
      <c r="E6" s="194">
        <f t="shared" ref="E6:E65" si="0">D6/C6*100</f>
        <v>155.344777882664</v>
      </c>
      <c r="F6" s="195">
        <f t="shared" ref="F6:F67" si="1">D6-B6</f>
        <v>15932</v>
      </c>
      <c r="G6" s="194">
        <f t="shared" ref="G6:G67" si="2">(D6/B6-1)*100</f>
        <v>6.15396500444203</v>
      </c>
      <c r="H6" s="193">
        <f>H7+H59+H60+H65+H64</f>
        <v>198070</v>
      </c>
      <c r="I6" s="219">
        <f t="shared" ref="I6:I62" si="3">H6-D6</f>
        <v>-76752</v>
      </c>
      <c r="J6" s="220">
        <f t="shared" ref="J6:J62" si="4">(H6/D6-1)*100</f>
        <v>-27.9278951466768</v>
      </c>
      <c r="K6" s="217"/>
    </row>
    <row r="7" ht="15" customHeight="1" spans="1:11">
      <c r="A7" s="196" t="s">
        <v>79</v>
      </c>
      <c r="B7" s="197">
        <f>B8+B13+B38</f>
        <v>202514</v>
      </c>
      <c r="C7" s="197">
        <f>C8+C13+C38</f>
        <v>140316</v>
      </c>
      <c r="D7" s="197">
        <f>D8+D13+D38</f>
        <v>221824</v>
      </c>
      <c r="E7" s="198">
        <f t="shared" si="0"/>
        <v>158.088885087944</v>
      </c>
      <c r="F7" s="199">
        <f t="shared" si="1"/>
        <v>19310</v>
      </c>
      <c r="G7" s="198">
        <f t="shared" si="2"/>
        <v>9.5351432493556</v>
      </c>
      <c r="H7" s="197">
        <f>H8+H13+H38</f>
        <v>143925</v>
      </c>
      <c r="I7" s="213">
        <f t="shared" si="3"/>
        <v>-77899</v>
      </c>
      <c r="J7" s="221">
        <f t="shared" si="4"/>
        <v>-35.117480525101</v>
      </c>
      <c r="K7" s="217"/>
    </row>
    <row r="8" ht="15" customHeight="1" spans="1:11">
      <c r="A8" s="200" t="s">
        <v>80</v>
      </c>
      <c r="B8" s="201">
        <f>SUM(B9:B12)</f>
        <v>10056</v>
      </c>
      <c r="C8" s="201">
        <f>SUM(C9:C12)</f>
        <v>10056</v>
      </c>
      <c r="D8" s="201">
        <f>SUM(D9:D12)</f>
        <v>10056</v>
      </c>
      <c r="E8" s="194">
        <f t="shared" si="0"/>
        <v>100</v>
      </c>
      <c r="F8" s="195">
        <f t="shared" si="1"/>
        <v>0</v>
      </c>
      <c r="G8" s="194">
        <f t="shared" si="2"/>
        <v>0</v>
      </c>
      <c r="H8" s="201">
        <f>SUM(H9:H12)</f>
        <v>10056</v>
      </c>
      <c r="I8" s="219">
        <f t="shared" si="3"/>
        <v>0</v>
      </c>
      <c r="J8" s="220">
        <f t="shared" si="4"/>
        <v>0</v>
      </c>
      <c r="K8" s="217"/>
    </row>
    <row r="9" ht="15" customHeight="1" spans="1:11">
      <c r="A9" s="202" t="s">
        <v>81</v>
      </c>
      <c r="B9" s="203">
        <v>942</v>
      </c>
      <c r="C9" s="203">
        <v>942</v>
      </c>
      <c r="D9" s="203">
        <v>942</v>
      </c>
      <c r="E9" s="198">
        <f t="shared" si="0"/>
        <v>100</v>
      </c>
      <c r="F9" s="199">
        <f t="shared" si="1"/>
        <v>0</v>
      </c>
      <c r="G9" s="198">
        <f t="shared" si="2"/>
        <v>0</v>
      </c>
      <c r="H9" s="203">
        <v>942</v>
      </c>
      <c r="I9" s="213">
        <f t="shared" si="3"/>
        <v>0</v>
      </c>
      <c r="J9" s="221">
        <f t="shared" si="4"/>
        <v>0</v>
      </c>
      <c r="K9" s="217"/>
    </row>
    <row r="10" ht="15" customHeight="1" spans="1:11">
      <c r="A10" s="204" t="s">
        <v>82</v>
      </c>
      <c r="B10" s="203">
        <v>778</v>
      </c>
      <c r="C10" s="203">
        <v>778</v>
      </c>
      <c r="D10" s="203">
        <v>778</v>
      </c>
      <c r="E10" s="198">
        <f t="shared" si="0"/>
        <v>100</v>
      </c>
      <c r="F10" s="199">
        <f t="shared" si="1"/>
        <v>0</v>
      </c>
      <c r="G10" s="198">
        <f t="shared" si="2"/>
        <v>0</v>
      </c>
      <c r="H10" s="203">
        <v>778</v>
      </c>
      <c r="I10" s="213">
        <f t="shared" si="3"/>
        <v>0</v>
      </c>
      <c r="J10" s="221">
        <f t="shared" si="4"/>
        <v>0</v>
      </c>
      <c r="K10" s="217"/>
    </row>
    <row r="11" ht="15" customHeight="1" spans="1:11">
      <c r="A11" s="204" t="s">
        <v>83</v>
      </c>
      <c r="B11" s="203">
        <v>5895</v>
      </c>
      <c r="C11" s="203">
        <v>5895</v>
      </c>
      <c r="D11" s="203">
        <v>5895</v>
      </c>
      <c r="E11" s="198">
        <f t="shared" si="0"/>
        <v>100</v>
      </c>
      <c r="F11" s="199">
        <f t="shared" si="1"/>
        <v>0</v>
      </c>
      <c r="G11" s="198">
        <f t="shared" si="2"/>
        <v>0</v>
      </c>
      <c r="H11" s="203">
        <v>5895</v>
      </c>
      <c r="I11" s="213">
        <f t="shared" si="3"/>
        <v>0</v>
      </c>
      <c r="J11" s="221">
        <f t="shared" si="4"/>
        <v>0</v>
      </c>
      <c r="K11" s="217"/>
    </row>
    <row r="12" ht="15" customHeight="1" spans="1:11">
      <c r="A12" s="204" t="s">
        <v>84</v>
      </c>
      <c r="B12" s="203">
        <v>2441</v>
      </c>
      <c r="C12" s="203">
        <v>2441</v>
      </c>
      <c r="D12" s="203">
        <v>2441</v>
      </c>
      <c r="E12" s="198">
        <f t="shared" si="0"/>
        <v>100</v>
      </c>
      <c r="F12" s="199">
        <f t="shared" si="1"/>
        <v>0</v>
      </c>
      <c r="G12" s="198">
        <f t="shared" si="2"/>
        <v>0</v>
      </c>
      <c r="H12" s="203">
        <v>2441</v>
      </c>
      <c r="I12" s="213">
        <f t="shared" si="3"/>
        <v>0</v>
      </c>
      <c r="J12" s="221">
        <f t="shared" si="4"/>
        <v>0</v>
      </c>
      <c r="K12" s="217"/>
    </row>
    <row r="13" ht="15" customHeight="1" spans="1:11">
      <c r="A13" s="205" t="s">
        <v>85</v>
      </c>
      <c r="B13" s="206">
        <f>SUM(B14:B37)</f>
        <v>146829</v>
      </c>
      <c r="C13" s="206">
        <f>SUM(C14:C37)</f>
        <v>122186</v>
      </c>
      <c r="D13" s="206">
        <f>SUM(D14:D37)</f>
        <v>172017</v>
      </c>
      <c r="E13" s="194">
        <f t="shared" si="0"/>
        <v>140.782904751772</v>
      </c>
      <c r="F13" s="195">
        <f t="shared" si="1"/>
        <v>25188</v>
      </c>
      <c r="G13" s="194">
        <f t="shared" si="2"/>
        <v>17.154649285904</v>
      </c>
      <c r="H13" s="206">
        <f>SUM(H14:H37)</f>
        <v>128357</v>
      </c>
      <c r="I13" s="219">
        <f t="shared" si="3"/>
        <v>-43660</v>
      </c>
      <c r="J13" s="220">
        <f t="shared" si="4"/>
        <v>-25.3812123220379</v>
      </c>
      <c r="K13" s="217"/>
    </row>
    <row r="14" ht="15" customHeight="1" spans="1:11">
      <c r="A14" s="202" t="s">
        <v>86</v>
      </c>
      <c r="B14" s="203">
        <v>1094</v>
      </c>
      <c r="C14" s="203">
        <v>1094</v>
      </c>
      <c r="D14" s="203">
        <v>1094</v>
      </c>
      <c r="E14" s="198">
        <f t="shared" si="0"/>
        <v>100</v>
      </c>
      <c r="F14" s="207">
        <f t="shared" si="1"/>
        <v>0</v>
      </c>
      <c r="G14" s="198">
        <f t="shared" si="2"/>
        <v>0</v>
      </c>
      <c r="H14" s="203">
        <v>1094</v>
      </c>
      <c r="I14" s="213">
        <f t="shared" si="3"/>
        <v>0</v>
      </c>
      <c r="J14" s="221">
        <f t="shared" si="4"/>
        <v>0</v>
      </c>
      <c r="K14" s="217"/>
    </row>
    <row r="15" ht="15" customHeight="1" spans="1:11">
      <c r="A15" s="202" t="s">
        <v>87</v>
      </c>
      <c r="B15" s="203">
        <v>28134</v>
      </c>
      <c r="C15" s="203">
        <v>28134</v>
      </c>
      <c r="D15" s="203">
        <v>31654</v>
      </c>
      <c r="E15" s="198">
        <f t="shared" si="0"/>
        <v>112.511551858961</v>
      </c>
      <c r="F15" s="207">
        <f t="shared" si="1"/>
        <v>3520</v>
      </c>
      <c r="G15" s="198">
        <f t="shared" si="2"/>
        <v>12.5115518589607</v>
      </c>
      <c r="H15" s="203">
        <v>28489</v>
      </c>
      <c r="I15" s="213">
        <f t="shared" si="3"/>
        <v>-3165</v>
      </c>
      <c r="J15" s="221">
        <f t="shared" si="4"/>
        <v>-9.99873633663992</v>
      </c>
      <c r="K15" s="217"/>
    </row>
    <row r="16" ht="15" customHeight="1" spans="1:11">
      <c r="A16" s="202" t="s">
        <v>88</v>
      </c>
      <c r="B16" s="203">
        <v>10597</v>
      </c>
      <c r="C16" s="203">
        <v>10598</v>
      </c>
      <c r="D16" s="203">
        <v>11454</v>
      </c>
      <c r="E16" s="198">
        <f t="shared" si="0"/>
        <v>108.076995659558</v>
      </c>
      <c r="F16" s="207">
        <f t="shared" si="1"/>
        <v>857</v>
      </c>
      <c r="G16" s="198">
        <f t="shared" si="2"/>
        <v>8.08719448900632</v>
      </c>
      <c r="H16" s="203">
        <v>11454</v>
      </c>
      <c r="I16" s="213">
        <f t="shared" si="3"/>
        <v>0</v>
      </c>
      <c r="J16" s="221">
        <f t="shared" si="4"/>
        <v>0</v>
      </c>
      <c r="K16" s="217"/>
    </row>
    <row r="17" ht="15" customHeight="1" spans="1:11">
      <c r="A17" s="202" t="s">
        <v>89</v>
      </c>
      <c r="B17" s="203">
        <v>9662</v>
      </c>
      <c r="C17" s="203">
        <v>13951</v>
      </c>
      <c r="D17" s="203">
        <v>10061</v>
      </c>
      <c r="E17" s="198">
        <f t="shared" si="0"/>
        <v>72.116694143789</v>
      </c>
      <c r="F17" s="207">
        <f t="shared" si="1"/>
        <v>399</v>
      </c>
      <c r="G17" s="198">
        <f t="shared" si="2"/>
        <v>4.12957979714346</v>
      </c>
      <c r="H17" s="203">
        <v>13064</v>
      </c>
      <c r="I17" s="213">
        <f t="shared" si="3"/>
        <v>3003</v>
      </c>
      <c r="J17" s="221">
        <f t="shared" si="4"/>
        <v>29.8479276413875</v>
      </c>
      <c r="K17" s="217"/>
    </row>
    <row r="18" ht="15" customHeight="1" spans="1:11">
      <c r="A18" s="202" t="s">
        <v>90</v>
      </c>
      <c r="B18" s="203"/>
      <c r="C18" s="203"/>
      <c r="D18" s="203"/>
      <c r="E18" s="198"/>
      <c r="F18" s="207"/>
      <c r="G18" s="198"/>
      <c r="H18" s="203"/>
      <c r="I18" s="213">
        <f t="shared" si="3"/>
        <v>0</v>
      </c>
      <c r="J18" s="221"/>
      <c r="K18" s="217"/>
    </row>
    <row r="19" spans="1:11">
      <c r="A19" s="202" t="s">
        <v>91</v>
      </c>
      <c r="B19" s="208"/>
      <c r="C19" s="203"/>
      <c r="D19" s="208"/>
      <c r="E19" s="198"/>
      <c r="F19" s="207"/>
      <c r="G19" s="198"/>
      <c r="H19" s="203"/>
      <c r="I19" s="213">
        <f t="shared" si="3"/>
        <v>0</v>
      </c>
      <c r="J19" s="221"/>
      <c r="K19" s="217"/>
    </row>
    <row r="20" spans="1:11">
      <c r="A20" s="202" t="s">
        <v>92</v>
      </c>
      <c r="B20" s="203">
        <v>657</v>
      </c>
      <c r="C20" s="203">
        <v>591</v>
      </c>
      <c r="D20" s="203">
        <v>667</v>
      </c>
      <c r="E20" s="198">
        <f t="shared" si="0"/>
        <v>112.859560067682</v>
      </c>
      <c r="F20" s="207">
        <f t="shared" si="1"/>
        <v>10</v>
      </c>
      <c r="G20" s="198">
        <f t="shared" si="2"/>
        <v>1.52207001522071</v>
      </c>
      <c r="H20" s="203"/>
      <c r="I20" s="213">
        <f t="shared" si="3"/>
        <v>-667</v>
      </c>
      <c r="J20" s="221">
        <f t="shared" si="4"/>
        <v>-100</v>
      </c>
      <c r="K20" s="217"/>
    </row>
    <row r="21" spans="1:11">
      <c r="A21" s="202" t="s">
        <v>93</v>
      </c>
      <c r="B21" s="203">
        <v>150</v>
      </c>
      <c r="C21" s="203">
        <v>150</v>
      </c>
      <c r="D21" s="203">
        <v>200</v>
      </c>
      <c r="E21" s="198">
        <f t="shared" si="0"/>
        <v>133.333333333333</v>
      </c>
      <c r="F21" s="207">
        <f t="shared" si="1"/>
        <v>50</v>
      </c>
      <c r="G21" s="198">
        <f t="shared" si="2"/>
        <v>33.3333333333333</v>
      </c>
      <c r="H21" s="203">
        <v>181</v>
      </c>
      <c r="I21" s="213">
        <f t="shared" si="3"/>
        <v>-19</v>
      </c>
      <c r="J21" s="221">
        <f t="shared" si="4"/>
        <v>-9.5</v>
      </c>
      <c r="K21" s="217"/>
    </row>
    <row r="22" spans="1:11">
      <c r="A22" s="202" t="s">
        <v>94</v>
      </c>
      <c r="B22" s="203">
        <v>20701</v>
      </c>
      <c r="C22" s="203">
        <v>15297</v>
      </c>
      <c r="D22" s="203">
        <v>21317</v>
      </c>
      <c r="E22" s="198">
        <f t="shared" si="0"/>
        <v>139.354121723214</v>
      </c>
      <c r="F22" s="207">
        <f t="shared" si="1"/>
        <v>616</v>
      </c>
      <c r="G22" s="198">
        <f t="shared" si="2"/>
        <v>2.97570165692478</v>
      </c>
      <c r="H22" s="203">
        <v>20717</v>
      </c>
      <c r="I22" s="213">
        <f t="shared" si="3"/>
        <v>-600</v>
      </c>
      <c r="J22" s="221">
        <f t="shared" si="4"/>
        <v>-2.81465497021157</v>
      </c>
      <c r="K22" s="217"/>
    </row>
    <row r="23" spans="1:11">
      <c r="A23" s="202" t="s">
        <v>95</v>
      </c>
      <c r="B23" s="203">
        <v>699</v>
      </c>
      <c r="C23" s="203">
        <v>629</v>
      </c>
      <c r="D23" s="203">
        <v>839</v>
      </c>
      <c r="E23" s="198">
        <f t="shared" si="0"/>
        <v>133.386327503975</v>
      </c>
      <c r="F23" s="207">
        <f t="shared" si="1"/>
        <v>140</v>
      </c>
      <c r="G23" s="198">
        <f t="shared" si="2"/>
        <v>20.0286123032904</v>
      </c>
      <c r="H23" s="203">
        <v>692</v>
      </c>
      <c r="I23" s="213">
        <f t="shared" si="3"/>
        <v>-147</v>
      </c>
      <c r="J23" s="221">
        <f t="shared" si="4"/>
        <v>-17.5208581644815</v>
      </c>
      <c r="K23" s="217"/>
    </row>
    <row r="24" spans="1:11">
      <c r="A24" s="202" t="s">
        <v>96</v>
      </c>
      <c r="B24" s="203">
        <v>2893</v>
      </c>
      <c r="C24" s="203">
        <v>2851</v>
      </c>
      <c r="D24" s="203">
        <v>3000</v>
      </c>
      <c r="E24" s="198">
        <f t="shared" si="0"/>
        <v>105.226236408278</v>
      </c>
      <c r="F24" s="207">
        <f t="shared" si="1"/>
        <v>107</v>
      </c>
      <c r="G24" s="198">
        <f t="shared" si="2"/>
        <v>3.69858278603525</v>
      </c>
      <c r="H24" s="203">
        <v>2988</v>
      </c>
      <c r="I24" s="213">
        <f t="shared" si="3"/>
        <v>-12</v>
      </c>
      <c r="J24" s="221">
        <f t="shared" si="4"/>
        <v>-0.4</v>
      </c>
      <c r="K24" s="217"/>
    </row>
    <row r="25" ht="27" spans="1:11">
      <c r="A25" s="202" t="s">
        <v>97</v>
      </c>
      <c r="B25" s="203">
        <v>10985</v>
      </c>
      <c r="C25" s="203">
        <v>9849</v>
      </c>
      <c r="D25" s="203">
        <v>12124</v>
      </c>
      <c r="E25" s="198">
        <f t="shared" si="0"/>
        <v>123.098791755508</v>
      </c>
      <c r="F25" s="207">
        <f t="shared" si="1"/>
        <v>1139</v>
      </c>
      <c r="G25" s="198">
        <f t="shared" si="2"/>
        <v>10.368684569868</v>
      </c>
      <c r="H25" s="203">
        <v>6044</v>
      </c>
      <c r="I25" s="213">
        <f t="shared" si="3"/>
        <v>-6080</v>
      </c>
      <c r="J25" s="221">
        <f t="shared" si="4"/>
        <v>-50.1484658528538</v>
      </c>
      <c r="K25" s="217"/>
    </row>
    <row r="26" spans="1:11">
      <c r="A26" s="209" t="s">
        <v>98</v>
      </c>
      <c r="B26" s="203">
        <v>1254</v>
      </c>
      <c r="C26" s="203"/>
      <c r="D26" s="203">
        <v>1238</v>
      </c>
      <c r="E26" s="198" t="e">
        <f t="shared" si="0"/>
        <v>#DIV/0!</v>
      </c>
      <c r="F26" s="207">
        <f t="shared" si="1"/>
        <v>-16</v>
      </c>
      <c r="G26" s="198">
        <f t="shared" si="2"/>
        <v>-1.27591706539075</v>
      </c>
      <c r="H26" s="203"/>
      <c r="I26" s="213">
        <f t="shared" si="3"/>
        <v>-1238</v>
      </c>
      <c r="J26" s="221">
        <f t="shared" si="4"/>
        <v>-100</v>
      </c>
      <c r="K26" s="217"/>
    </row>
    <row r="27" spans="1:11">
      <c r="A27" s="209" t="s">
        <v>99</v>
      </c>
      <c r="B27" s="203">
        <v>10619</v>
      </c>
      <c r="C27" s="203">
        <v>8071</v>
      </c>
      <c r="D27" s="203">
        <v>10154</v>
      </c>
      <c r="E27" s="198">
        <f t="shared" si="0"/>
        <v>125.808450006195</v>
      </c>
      <c r="F27" s="207">
        <f t="shared" si="1"/>
        <v>-465</v>
      </c>
      <c r="G27" s="198">
        <f t="shared" si="2"/>
        <v>-4.37894340333365</v>
      </c>
      <c r="H27" s="203">
        <v>8174</v>
      </c>
      <c r="I27" s="213">
        <f t="shared" si="3"/>
        <v>-1980</v>
      </c>
      <c r="J27" s="221">
        <f t="shared" si="4"/>
        <v>-19.4997045499311</v>
      </c>
      <c r="K27" s="217"/>
    </row>
    <row r="28" ht="27" spans="1:11">
      <c r="A28" s="209" t="s">
        <v>100</v>
      </c>
      <c r="B28" s="203">
        <v>269</v>
      </c>
      <c r="C28" s="203">
        <v>221</v>
      </c>
      <c r="D28" s="203">
        <v>270</v>
      </c>
      <c r="E28" s="198">
        <f t="shared" si="0"/>
        <v>122.171945701357</v>
      </c>
      <c r="F28" s="207">
        <f t="shared" si="1"/>
        <v>1</v>
      </c>
      <c r="G28" s="198">
        <f t="shared" si="2"/>
        <v>0.371747211895901</v>
      </c>
      <c r="H28" s="203">
        <v>30</v>
      </c>
      <c r="I28" s="213">
        <f t="shared" si="3"/>
        <v>-240</v>
      </c>
      <c r="J28" s="221">
        <f t="shared" si="4"/>
        <v>-88.8888888888889</v>
      </c>
      <c r="K28" s="217"/>
    </row>
    <row r="29" ht="27" spans="1:11">
      <c r="A29" s="209" t="s">
        <v>101</v>
      </c>
      <c r="B29" s="203">
        <v>19718</v>
      </c>
      <c r="C29" s="203">
        <v>15321</v>
      </c>
      <c r="D29" s="203">
        <v>21643</v>
      </c>
      <c r="E29" s="198">
        <f t="shared" si="0"/>
        <v>141.263625089746</v>
      </c>
      <c r="F29" s="207">
        <f t="shared" si="1"/>
        <v>1925</v>
      </c>
      <c r="G29" s="198">
        <f t="shared" si="2"/>
        <v>9.76265341312505</v>
      </c>
      <c r="H29" s="203">
        <v>16611</v>
      </c>
      <c r="I29" s="213">
        <f t="shared" si="3"/>
        <v>-5032</v>
      </c>
      <c r="J29" s="221">
        <f t="shared" si="4"/>
        <v>-23.2500115510789</v>
      </c>
      <c r="K29" s="217"/>
    </row>
    <row r="30" spans="1:11">
      <c r="A30" s="209" t="s">
        <v>102</v>
      </c>
      <c r="B30" s="203">
        <v>6870</v>
      </c>
      <c r="C30" s="203">
        <v>5478</v>
      </c>
      <c r="D30" s="203">
        <v>6985</v>
      </c>
      <c r="E30" s="198">
        <f t="shared" si="0"/>
        <v>127.510040160643</v>
      </c>
      <c r="F30" s="207">
        <f t="shared" si="1"/>
        <v>115</v>
      </c>
      <c r="G30" s="198">
        <f t="shared" si="2"/>
        <v>1.67394468704511</v>
      </c>
      <c r="H30" s="203">
        <v>1388</v>
      </c>
      <c r="I30" s="213">
        <f t="shared" si="3"/>
        <v>-5597</v>
      </c>
      <c r="J30" s="221">
        <f t="shared" si="4"/>
        <v>-80.1288475304223</v>
      </c>
      <c r="K30" s="217"/>
    </row>
    <row r="31" spans="1:11">
      <c r="A31" s="209" t="s">
        <v>103</v>
      </c>
      <c r="B31" s="203">
        <v>232</v>
      </c>
      <c r="C31" s="203">
        <v>73</v>
      </c>
      <c r="D31" s="203">
        <v>130</v>
      </c>
      <c r="E31" s="198">
        <f t="shared" si="0"/>
        <v>178.082191780822</v>
      </c>
      <c r="F31" s="207">
        <f t="shared" si="1"/>
        <v>-102</v>
      </c>
      <c r="G31" s="198">
        <f t="shared" si="2"/>
        <v>-43.9655172413793</v>
      </c>
      <c r="H31" s="203">
        <v>175</v>
      </c>
      <c r="I31" s="213">
        <f t="shared" si="3"/>
        <v>45</v>
      </c>
      <c r="J31" s="221">
        <f t="shared" si="4"/>
        <v>34.6153846153846</v>
      </c>
      <c r="K31" s="217"/>
    </row>
    <row r="32" spans="1:11">
      <c r="A32" s="202" t="s">
        <v>104</v>
      </c>
      <c r="B32" s="203">
        <v>8905</v>
      </c>
      <c r="C32" s="203">
        <v>8384</v>
      </c>
      <c r="D32" s="203">
        <v>13253</v>
      </c>
      <c r="E32" s="198">
        <f t="shared" si="0"/>
        <v>158.074904580153</v>
      </c>
      <c r="F32" s="207">
        <f t="shared" si="1"/>
        <v>4348</v>
      </c>
      <c r="G32" s="198">
        <f t="shared" si="2"/>
        <v>48.8265019651881</v>
      </c>
      <c r="H32" s="203">
        <v>7028</v>
      </c>
      <c r="I32" s="213">
        <f t="shared" si="3"/>
        <v>-6225</v>
      </c>
      <c r="J32" s="221">
        <f t="shared" si="4"/>
        <v>-46.9704972459066</v>
      </c>
      <c r="K32" s="217"/>
    </row>
    <row r="33" spans="1:11">
      <c r="A33" s="202" t="s">
        <v>105</v>
      </c>
      <c r="B33" s="203">
        <v>11294</v>
      </c>
      <c r="C33" s="203">
        <v>493</v>
      </c>
      <c r="D33" s="203">
        <v>10345</v>
      </c>
      <c r="E33" s="198">
        <f t="shared" si="0"/>
        <v>2098.37728194726</v>
      </c>
      <c r="F33" s="207">
        <f t="shared" si="1"/>
        <v>-949</v>
      </c>
      <c r="G33" s="198">
        <f t="shared" si="2"/>
        <v>-8.40269169470515</v>
      </c>
      <c r="H33" s="203">
        <v>2640</v>
      </c>
      <c r="I33" s="213">
        <f t="shared" si="3"/>
        <v>-7705</v>
      </c>
      <c r="J33" s="221">
        <f t="shared" si="4"/>
        <v>-74.4804253262446</v>
      </c>
      <c r="K33" s="217"/>
    </row>
    <row r="34" spans="1:11">
      <c r="A34" s="202" t="s">
        <v>106</v>
      </c>
      <c r="B34" s="203">
        <v>-511</v>
      </c>
      <c r="C34" s="203">
        <v>478</v>
      </c>
      <c r="D34" s="203">
        <v>2259</v>
      </c>
      <c r="E34" s="198">
        <f t="shared" si="0"/>
        <v>472.594142259414</v>
      </c>
      <c r="F34" s="207">
        <f t="shared" si="1"/>
        <v>2770</v>
      </c>
      <c r="G34" s="198">
        <f t="shared" si="2"/>
        <v>-542.074363992172</v>
      </c>
      <c r="H34" s="203">
        <v>3308</v>
      </c>
      <c r="I34" s="213">
        <f t="shared" si="3"/>
        <v>1049</v>
      </c>
      <c r="J34" s="221">
        <f t="shared" si="4"/>
        <v>46.4364763169544</v>
      </c>
      <c r="K34" s="217"/>
    </row>
    <row r="35" ht="27" spans="1:11">
      <c r="A35" s="202" t="s">
        <v>107</v>
      </c>
      <c r="B35" s="203">
        <v>-14</v>
      </c>
      <c r="C35" s="203"/>
      <c r="D35" s="203">
        <v>160</v>
      </c>
      <c r="E35" s="198"/>
      <c r="F35" s="207">
        <f t="shared" si="1"/>
        <v>174</v>
      </c>
      <c r="G35" s="198"/>
      <c r="H35" s="203">
        <v>300</v>
      </c>
      <c r="I35" s="213">
        <f t="shared" si="3"/>
        <v>140</v>
      </c>
      <c r="J35" s="221">
        <f t="shared" si="4"/>
        <v>87.5</v>
      </c>
      <c r="K35" s="217"/>
    </row>
    <row r="36" spans="1:11">
      <c r="A36" s="202" t="s">
        <v>108</v>
      </c>
      <c r="B36" s="203"/>
      <c r="C36" s="203"/>
      <c r="D36" s="203"/>
      <c r="E36" s="198"/>
      <c r="F36" s="207">
        <f t="shared" si="1"/>
        <v>0</v>
      </c>
      <c r="G36" s="198"/>
      <c r="H36" s="203"/>
      <c r="I36" s="213">
        <f t="shared" si="3"/>
        <v>0</v>
      </c>
      <c r="J36" s="221"/>
      <c r="K36" s="217"/>
    </row>
    <row r="37" spans="1:11">
      <c r="A37" s="202" t="s">
        <v>109</v>
      </c>
      <c r="B37" s="203">
        <v>2621</v>
      </c>
      <c r="C37" s="203">
        <v>523</v>
      </c>
      <c r="D37" s="203">
        <v>13170</v>
      </c>
      <c r="E37" s="198">
        <f t="shared" si="0"/>
        <v>2518.16443594646</v>
      </c>
      <c r="F37" s="207">
        <f t="shared" si="1"/>
        <v>10549</v>
      </c>
      <c r="G37" s="198">
        <f t="shared" si="2"/>
        <v>402.479969477299</v>
      </c>
      <c r="H37" s="203">
        <v>3980</v>
      </c>
      <c r="I37" s="213">
        <f t="shared" si="3"/>
        <v>-9190</v>
      </c>
      <c r="J37" s="221">
        <f t="shared" si="4"/>
        <v>-69.7798025816249</v>
      </c>
      <c r="K37" s="217"/>
    </row>
    <row r="38" spans="1:11">
      <c r="A38" s="210" t="s">
        <v>110</v>
      </c>
      <c r="B38" s="206">
        <f>SUM(B39:B58)</f>
        <v>45629</v>
      </c>
      <c r="C38" s="206">
        <f>SUM(C39:C58)</f>
        <v>8074</v>
      </c>
      <c r="D38" s="206">
        <f>SUM(D39:D58)</f>
        <v>39751</v>
      </c>
      <c r="E38" s="194">
        <f t="shared" si="0"/>
        <v>492.333415902898</v>
      </c>
      <c r="F38" s="195">
        <f t="shared" si="1"/>
        <v>-5878</v>
      </c>
      <c r="G38" s="194">
        <f t="shared" si="2"/>
        <v>-12.8821582765347</v>
      </c>
      <c r="H38" s="206">
        <f>SUM(H39:H58)</f>
        <v>5512</v>
      </c>
      <c r="I38" s="206">
        <f t="shared" si="3"/>
        <v>-34239</v>
      </c>
      <c r="J38" s="220">
        <f t="shared" si="4"/>
        <v>-86.1336821715177</v>
      </c>
      <c r="K38" s="217"/>
    </row>
    <row r="39" spans="1:11">
      <c r="A39" s="202" t="s">
        <v>111</v>
      </c>
      <c r="B39" s="211">
        <v>405</v>
      </c>
      <c r="C39" s="212"/>
      <c r="D39" s="211">
        <v>179</v>
      </c>
      <c r="E39" s="198"/>
      <c r="F39" s="199">
        <f t="shared" si="1"/>
        <v>-226</v>
      </c>
      <c r="G39" s="198">
        <f t="shared" si="2"/>
        <v>-55.8024691358025</v>
      </c>
      <c r="H39" s="212">
        <v>21</v>
      </c>
      <c r="I39" s="213">
        <f t="shared" si="3"/>
        <v>-158</v>
      </c>
      <c r="J39" s="221">
        <f t="shared" si="4"/>
        <v>-88.268156424581</v>
      </c>
      <c r="K39" s="217"/>
    </row>
    <row r="40" spans="1:11">
      <c r="A40" s="202" t="s">
        <v>112</v>
      </c>
      <c r="B40" s="211"/>
      <c r="C40" s="212"/>
      <c r="D40" s="211"/>
      <c r="E40" s="198"/>
      <c r="F40" s="199"/>
      <c r="G40" s="198"/>
      <c r="H40" s="212"/>
      <c r="I40" s="213">
        <f t="shared" si="3"/>
        <v>0</v>
      </c>
      <c r="J40" s="221"/>
      <c r="K40" s="217"/>
    </row>
    <row r="41" spans="1:11">
      <c r="A41" s="202" t="s">
        <v>113</v>
      </c>
      <c r="B41" s="211"/>
      <c r="C41" s="212"/>
      <c r="D41" s="211"/>
      <c r="E41" s="198"/>
      <c r="F41" s="199"/>
      <c r="G41" s="198"/>
      <c r="H41" s="212"/>
      <c r="I41" s="213">
        <f t="shared" si="3"/>
        <v>0</v>
      </c>
      <c r="J41" s="221"/>
      <c r="K41" s="217"/>
    </row>
    <row r="42" spans="1:11">
      <c r="A42" s="202" t="s">
        <v>114</v>
      </c>
      <c r="B42" s="211">
        <v>170</v>
      </c>
      <c r="C42" s="212"/>
      <c r="D42" s="211"/>
      <c r="E42" s="198"/>
      <c r="F42" s="199">
        <f t="shared" si="1"/>
        <v>-170</v>
      </c>
      <c r="G42" s="198">
        <f t="shared" si="2"/>
        <v>-100</v>
      </c>
      <c r="H42" s="212"/>
      <c r="I42" s="213">
        <f t="shared" si="3"/>
        <v>0</v>
      </c>
      <c r="J42" s="221"/>
      <c r="K42" s="217"/>
    </row>
    <row r="43" spans="1:11">
      <c r="A43" s="202" t="s">
        <v>115</v>
      </c>
      <c r="B43" s="211">
        <v>120</v>
      </c>
      <c r="C43" s="212"/>
      <c r="D43" s="211"/>
      <c r="E43" s="198"/>
      <c r="F43" s="199">
        <f t="shared" si="1"/>
        <v>-120</v>
      </c>
      <c r="G43" s="198">
        <f t="shared" si="2"/>
        <v>-100</v>
      </c>
      <c r="H43" s="212"/>
      <c r="I43" s="213">
        <f t="shared" si="3"/>
        <v>0</v>
      </c>
      <c r="J43" s="221"/>
      <c r="K43" s="217"/>
    </row>
    <row r="44" spans="1:11">
      <c r="A44" s="202" t="s">
        <v>116</v>
      </c>
      <c r="B44" s="211">
        <v>510</v>
      </c>
      <c r="C44" s="212"/>
      <c r="D44" s="211">
        <v>660</v>
      </c>
      <c r="E44" s="198"/>
      <c r="F44" s="199">
        <f t="shared" si="1"/>
        <v>150</v>
      </c>
      <c r="G44" s="198">
        <f t="shared" si="2"/>
        <v>29.4117647058824</v>
      </c>
      <c r="H44" s="212"/>
      <c r="I44" s="213">
        <f t="shared" si="3"/>
        <v>-660</v>
      </c>
      <c r="J44" s="221">
        <f t="shared" si="4"/>
        <v>-100</v>
      </c>
      <c r="K44" s="217"/>
    </row>
    <row r="45" spans="1:11">
      <c r="A45" s="202" t="s">
        <v>117</v>
      </c>
      <c r="B45" s="211">
        <v>87</v>
      </c>
      <c r="C45" s="212">
        <v>65</v>
      </c>
      <c r="D45" s="211">
        <v>537</v>
      </c>
      <c r="E45" s="198">
        <f t="shared" si="0"/>
        <v>826.153846153846</v>
      </c>
      <c r="F45" s="199">
        <f t="shared" si="1"/>
        <v>450</v>
      </c>
      <c r="G45" s="198">
        <f t="shared" si="2"/>
        <v>517.241379310345</v>
      </c>
      <c r="H45" s="212"/>
      <c r="I45" s="213">
        <f t="shared" si="3"/>
        <v>-537</v>
      </c>
      <c r="J45" s="221">
        <f t="shared" si="4"/>
        <v>-100</v>
      </c>
      <c r="K45" s="217"/>
    </row>
    <row r="46" spans="1:11">
      <c r="A46" s="202" t="s">
        <v>118</v>
      </c>
      <c r="B46" s="211">
        <v>2853</v>
      </c>
      <c r="C46" s="212">
        <v>242</v>
      </c>
      <c r="D46" s="211">
        <v>599</v>
      </c>
      <c r="E46" s="198">
        <f t="shared" si="0"/>
        <v>247.520661157025</v>
      </c>
      <c r="F46" s="199">
        <f t="shared" si="1"/>
        <v>-2254</v>
      </c>
      <c r="G46" s="198">
        <f t="shared" si="2"/>
        <v>-79.0045566070803</v>
      </c>
      <c r="H46" s="212">
        <v>310</v>
      </c>
      <c r="I46" s="213">
        <f t="shared" si="3"/>
        <v>-289</v>
      </c>
      <c r="J46" s="221">
        <f t="shared" si="4"/>
        <v>-48.2470784641068</v>
      </c>
      <c r="K46" s="217"/>
    </row>
    <row r="47" spans="1:11">
      <c r="A47" s="202" t="s">
        <v>119</v>
      </c>
      <c r="B47" s="211">
        <v>1705</v>
      </c>
      <c r="C47" s="212">
        <v>439</v>
      </c>
      <c r="D47" s="211">
        <v>1024</v>
      </c>
      <c r="E47" s="198">
        <f t="shared" si="0"/>
        <v>233.257403189066</v>
      </c>
      <c r="F47" s="199">
        <f t="shared" si="1"/>
        <v>-681</v>
      </c>
      <c r="G47" s="198">
        <f t="shared" si="2"/>
        <v>-39.941348973607</v>
      </c>
      <c r="H47" s="212"/>
      <c r="I47" s="213">
        <f t="shared" si="3"/>
        <v>-1024</v>
      </c>
      <c r="J47" s="221">
        <f t="shared" si="4"/>
        <v>-100</v>
      </c>
      <c r="K47" s="217"/>
    </row>
    <row r="48" spans="1:11">
      <c r="A48" s="202" t="s">
        <v>120</v>
      </c>
      <c r="B48" s="211">
        <v>7865</v>
      </c>
      <c r="C48" s="212">
        <v>350</v>
      </c>
      <c r="D48" s="211">
        <v>9165</v>
      </c>
      <c r="E48" s="198">
        <f t="shared" si="0"/>
        <v>2618.57142857143</v>
      </c>
      <c r="F48" s="199">
        <f t="shared" si="1"/>
        <v>1300</v>
      </c>
      <c r="G48" s="198">
        <f t="shared" si="2"/>
        <v>16.5289256198347</v>
      </c>
      <c r="H48" s="212">
        <v>-8</v>
      </c>
      <c r="I48" s="213">
        <f t="shared" si="3"/>
        <v>-9173</v>
      </c>
      <c r="J48" s="221">
        <f t="shared" si="4"/>
        <v>-100.087288597927</v>
      </c>
      <c r="K48" s="217"/>
    </row>
    <row r="49" spans="1:11">
      <c r="A49" s="202" t="s">
        <v>121</v>
      </c>
      <c r="B49" s="211">
        <v>3233</v>
      </c>
      <c r="C49" s="212">
        <v>149</v>
      </c>
      <c r="D49" s="211">
        <v>571</v>
      </c>
      <c r="E49" s="198">
        <f t="shared" si="0"/>
        <v>383.221476510067</v>
      </c>
      <c r="F49" s="199">
        <f t="shared" si="1"/>
        <v>-2662</v>
      </c>
      <c r="G49" s="198">
        <f t="shared" si="2"/>
        <v>-82.3383854005568</v>
      </c>
      <c r="H49" s="212">
        <v>180</v>
      </c>
      <c r="I49" s="213">
        <f t="shared" si="3"/>
        <v>-391</v>
      </c>
      <c r="J49" s="221">
        <f t="shared" si="4"/>
        <v>-68.476357267951</v>
      </c>
      <c r="K49" s="217"/>
    </row>
    <row r="50" spans="1:11">
      <c r="A50" s="202" t="s">
        <v>122</v>
      </c>
      <c r="B50" s="211">
        <v>14891</v>
      </c>
      <c r="C50" s="212">
        <v>4829</v>
      </c>
      <c r="D50" s="211">
        <v>11734</v>
      </c>
      <c r="E50" s="198">
        <f t="shared" si="0"/>
        <v>242.990267136053</v>
      </c>
      <c r="F50" s="199">
        <f t="shared" si="1"/>
        <v>-3157</v>
      </c>
      <c r="G50" s="198">
        <f t="shared" si="2"/>
        <v>-21.2007252702975</v>
      </c>
      <c r="H50" s="212">
        <v>4563</v>
      </c>
      <c r="I50" s="213">
        <f t="shared" si="3"/>
        <v>-7171</v>
      </c>
      <c r="J50" s="221">
        <f t="shared" si="4"/>
        <v>-61.113004942901</v>
      </c>
      <c r="K50" s="217"/>
    </row>
    <row r="51" spans="1:11">
      <c r="A51" s="202" t="s">
        <v>123</v>
      </c>
      <c r="B51" s="211">
        <v>160</v>
      </c>
      <c r="C51" s="212"/>
      <c r="D51" s="211">
        <v>292</v>
      </c>
      <c r="E51" s="198"/>
      <c r="F51" s="199">
        <f t="shared" si="1"/>
        <v>132</v>
      </c>
      <c r="G51" s="198">
        <f t="shared" si="2"/>
        <v>82.5</v>
      </c>
      <c r="H51" s="212"/>
      <c r="I51" s="213">
        <f t="shared" si="3"/>
        <v>-292</v>
      </c>
      <c r="J51" s="221">
        <f t="shared" si="4"/>
        <v>-100</v>
      </c>
      <c r="K51" s="217"/>
    </row>
    <row r="52" spans="1:11">
      <c r="A52" s="202" t="s">
        <v>124</v>
      </c>
      <c r="B52" s="211">
        <v>6945</v>
      </c>
      <c r="C52" s="213">
        <v>2000</v>
      </c>
      <c r="D52" s="211">
        <v>10651</v>
      </c>
      <c r="E52" s="198">
        <f t="shared" si="0"/>
        <v>532.55</v>
      </c>
      <c r="F52" s="199">
        <f t="shared" si="1"/>
        <v>3706</v>
      </c>
      <c r="G52" s="198">
        <f t="shared" si="2"/>
        <v>53.3621310295176</v>
      </c>
      <c r="H52" s="212"/>
      <c r="I52" s="213">
        <f t="shared" si="3"/>
        <v>-10651</v>
      </c>
      <c r="J52" s="221">
        <f t="shared" si="4"/>
        <v>-100</v>
      </c>
      <c r="K52" s="217"/>
    </row>
    <row r="53" spans="1:11">
      <c r="A53" s="202" t="s">
        <v>125</v>
      </c>
      <c r="B53" s="211"/>
      <c r="C53" s="212"/>
      <c r="D53" s="211"/>
      <c r="E53" s="198"/>
      <c r="F53" s="199"/>
      <c r="G53" s="198"/>
      <c r="H53" s="212"/>
      <c r="I53" s="213">
        <f t="shared" si="3"/>
        <v>0</v>
      </c>
      <c r="J53" s="221"/>
      <c r="K53" s="217"/>
    </row>
    <row r="54" spans="1:11">
      <c r="A54" s="202" t="s">
        <v>126</v>
      </c>
      <c r="B54" s="211">
        <v>1421</v>
      </c>
      <c r="C54" s="212"/>
      <c r="D54" s="211">
        <v>1596</v>
      </c>
      <c r="E54" s="198"/>
      <c r="F54" s="199">
        <f t="shared" si="1"/>
        <v>175</v>
      </c>
      <c r="G54" s="198">
        <f t="shared" si="2"/>
        <v>12.3152709359606</v>
      </c>
      <c r="H54" s="212"/>
      <c r="I54" s="213">
        <f t="shared" si="3"/>
        <v>-1596</v>
      </c>
      <c r="J54" s="221">
        <f t="shared" si="4"/>
        <v>-100</v>
      </c>
      <c r="K54" s="217"/>
    </row>
    <row r="55" spans="1:11">
      <c r="A55" s="202" t="s">
        <v>127</v>
      </c>
      <c r="B55" s="211">
        <v>950</v>
      </c>
      <c r="C55" s="212"/>
      <c r="D55" s="211">
        <v>1446</v>
      </c>
      <c r="E55" s="198"/>
      <c r="F55" s="199">
        <f t="shared" si="1"/>
        <v>496</v>
      </c>
      <c r="G55" s="198">
        <f t="shared" si="2"/>
        <v>52.2105263157895</v>
      </c>
      <c r="H55" s="212">
        <v>126</v>
      </c>
      <c r="I55" s="213">
        <f t="shared" si="3"/>
        <v>-1320</v>
      </c>
      <c r="J55" s="221">
        <f t="shared" si="4"/>
        <v>-91.2863070539419</v>
      </c>
      <c r="K55" s="217"/>
    </row>
    <row r="56" spans="1:11">
      <c r="A56" s="202" t="s">
        <v>128</v>
      </c>
      <c r="B56" s="211">
        <v>4166</v>
      </c>
      <c r="C56" s="212"/>
      <c r="D56" s="211">
        <v>650</v>
      </c>
      <c r="E56" s="198"/>
      <c r="F56" s="199">
        <f t="shared" si="1"/>
        <v>-3516</v>
      </c>
      <c r="G56" s="198">
        <f t="shared" si="2"/>
        <v>-84.3975036005761</v>
      </c>
      <c r="H56" s="212"/>
      <c r="I56" s="213">
        <f t="shared" si="3"/>
        <v>-650</v>
      </c>
      <c r="J56" s="221">
        <f t="shared" si="4"/>
        <v>-100</v>
      </c>
      <c r="K56" s="217"/>
    </row>
    <row r="57" spans="1:11">
      <c r="A57" s="202" t="s">
        <v>129</v>
      </c>
      <c r="B57" s="211">
        <v>44</v>
      </c>
      <c r="C57" s="212"/>
      <c r="D57" s="211">
        <v>315</v>
      </c>
      <c r="E57" s="198"/>
      <c r="F57" s="199">
        <f t="shared" si="1"/>
        <v>271</v>
      </c>
      <c r="G57" s="198">
        <f t="shared" si="2"/>
        <v>615.909090909091</v>
      </c>
      <c r="H57" s="212">
        <v>17</v>
      </c>
      <c r="I57" s="213">
        <f t="shared" si="3"/>
        <v>-298</v>
      </c>
      <c r="J57" s="221">
        <f t="shared" si="4"/>
        <v>-94.6031746031746</v>
      </c>
      <c r="K57" s="217"/>
    </row>
    <row r="58" spans="1:11">
      <c r="A58" s="202" t="s">
        <v>130</v>
      </c>
      <c r="B58" s="211">
        <v>104</v>
      </c>
      <c r="C58" s="212"/>
      <c r="D58" s="211">
        <v>332</v>
      </c>
      <c r="E58" s="198"/>
      <c r="F58" s="199">
        <f t="shared" si="1"/>
        <v>228</v>
      </c>
      <c r="G58" s="198">
        <f t="shared" si="2"/>
        <v>219.230769230769</v>
      </c>
      <c r="H58" s="212">
        <v>303</v>
      </c>
      <c r="I58" s="213">
        <f t="shared" si="3"/>
        <v>-29</v>
      </c>
      <c r="J58" s="221">
        <f t="shared" si="4"/>
        <v>-8.73493975903614</v>
      </c>
      <c r="K58" s="217"/>
    </row>
    <row r="59" spans="1:11">
      <c r="A59" s="214" t="s">
        <v>131</v>
      </c>
      <c r="B59" s="203">
        <v>9736</v>
      </c>
      <c r="C59" s="203">
        <v>30443</v>
      </c>
      <c r="D59" s="203">
        <v>30129</v>
      </c>
      <c r="E59" s="198">
        <f t="shared" si="0"/>
        <v>98.9685642019512</v>
      </c>
      <c r="F59" s="207">
        <f t="shared" si="1"/>
        <v>20393</v>
      </c>
      <c r="G59" s="198">
        <f t="shared" si="2"/>
        <v>209.45973705834</v>
      </c>
      <c r="H59" s="203">
        <v>41408</v>
      </c>
      <c r="I59" s="213">
        <f t="shared" si="3"/>
        <v>11279</v>
      </c>
      <c r="J59" s="221">
        <f t="shared" si="4"/>
        <v>37.435693185967</v>
      </c>
      <c r="K59" s="217"/>
    </row>
    <row r="60" spans="1:11">
      <c r="A60" s="214" t="s">
        <v>132</v>
      </c>
      <c r="B60" s="215">
        <f>SUM(B61:B63)</f>
        <v>38134</v>
      </c>
      <c r="C60" s="216">
        <f>SUM(C61:C63)</f>
        <v>6152</v>
      </c>
      <c r="D60" s="215">
        <f>SUM(D61:D63)</f>
        <v>111</v>
      </c>
      <c r="E60" s="198">
        <f t="shared" si="0"/>
        <v>1.80429128738622</v>
      </c>
      <c r="F60" s="199">
        <f t="shared" si="1"/>
        <v>-38023</v>
      </c>
      <c r="G60" s="198">
        <f t="shared" si="2"/>
        <v>-99.7089211727068</v>
      </c>
      <c r="H60" s="216">
        <f>SUM(H61:H63)</f>
        <v>12737</v>
      </c>
      <c r="I60" s="213">
        <f t="shared" si="3"/>
        <v>12626</v>
      </c>
      <c r="J60" s="221">
        <f t="shared" si="4"/>
        <v>11374.7747747748</v>
      </c>
      <c r="K60" s="217"/>
    </row>
    <row r="61" spans="1:11">
      <c r="A61" s="214" t="s">
        <v>133</v>
      </c>
      <c r="B61" s="203">
        <v>38050</v>
      </c>
      <c r="C61" s="203">
        <v>6077</v>
      </c>
      <c r="D61" s="203"/>
      <c r="E61" s="198">
        <f t="shared" si="0"/>
        <v>0</v>
      </c>
      <c r="F61" s="207">
        <f t="shared" si="1"/>
        <v>-38050</v>
      </c>
      <c r="G61" s="198">
        <f t="shared" si="2"/>
        <v>-100</v>
      </c>
      <c r="H61" s="203">
        <v>12666</v>
      </c>
      <c r="I61" s="213">
        <f t="shared" si="3"/>
        <v>12666</v>
      </c>
      <c r="J61" s="221"/>
      <c r="K61" s="217"/>
    </row>
    <row r="62" spans="1:11">
      <c r="A62" s="214" t="s">
        <v>134</v>
      </c>
      <c r="B62" s="203">
        <v>84</v>
      </c>
      <c r="C62" s="203">
        <v>75</v>
      </c>
      <c r="D62" s="203">
        <v>111</v>
      </c>
      <c r="E62" s="198">
        <f t="shared" si="0"/>
        <v>148</v>
      </c>
      <c r="F62" s="207">
        <f t="shared" si="1"/>
        <v>27</v>
      </c>
      <c r="G62" s="198">
        <f t="shared" si="2"/>
        <v>32.1428571428571</v>
      </c>
      <c r="H62" s="203">
        <v>71</v>
      </c>
      <c r="I62" s="213">
        <f t="shared" si="3"/>
        <v>-40</v>
      </c>
      <c r="J62" s="221">
        <f t="shared" si="4"/>
        <v>-36.036036036036</v>
      </c>
      <c r="K62" s="217"/>
    </row>
    <row r="63" spans="1:11">
      <c r="A63" s="214" t="s">
        <v>135</v>
      </c>
      <c r="B63" s="203"/>
      <c r="C63" s="203"/>
      <c r="D63" s="203"/>
      <c r="E63" s="198"/>
      <c r="F63" s="207"/>
      <c r="G63" s="198"/>
      <c r="H63" s="203"/>
      <c r="I63" s="213"/>
      <c r="J63" s="221"/>
      <c r="K63" s="217"/>
    </row>
    <row r="64" spans="1:11">
      <c r="A64" s="214" t="s">
        <v>136</v>
      </c>
      <c r="B64" s="203">
        <v>822</v>
      </c>
      <c r="C64" s="203"/>
      <c r="D64" s="203">
        <v>16</v>
      </c>
      <c r="E64" s="198"/>
      <c r="F64" s="207">
        <f t="shared" si="1"/>
        <v>-806</v>
      </c>
      <c r="G64" s="198">
        <f t="shared" si="2"/>
        <v>-98.0535279805353</v>
      </c>
      <c r="H64" s="203"/>
      <c r="I64" s="213"/>
      <c r="J64" s="221"/>
      <c r="K64" s="217"/>
    </row>
    <row r="65" spans="1:11">
      <c r="A65" s="222" t="s">
        <v>137</v>
      </c>
      <c r="B65" s="203">
        <v>7684</v>
      </c>
      <c r="C65" s="203"/>
      <c r="D65" s="203">
        <v>22742</v>
      </c>
      <c r="E65" s="198"/>
      <c r="F65" s="207">
        <f t="shared" si="1"/>
        <v>15058</v>
      </c>
      <c r="G65" s="198">
        <f t="shared" si="2"/>
        <v>195.965642894326</v>
      </c>
      <c r="H65" s="203"/>
      <c r="I65" s="213"/>
      <c r="J65" s="221"/>
      <c r="K65" s="217"/>
    </row>
    <row r="66" spans="1:11">
      <c r="A66" s="223" t="s">
        <v>1105</v>
      </c>
      <c r="B66" s="201">
        <f>SUM(B67,B70,B73:B77)</f>
        <v>43852</v>
      </c>
      <c r="C66" s="201">
        <f>SUM(C67,C70,C73:C77)</f>
        <v>3804</v>
      </c>
      <c r="D66" s="201">
        <f>SUM(D67,D70,D73:D77)</f>
        <v>61338</v>
      </c>
      <c r="E66" s="224">
        <f>D66/C66*100</f>
        <v>1612.46056782334</v>
      </c>
      <c r="F66" s="225">
        <f t="shared" si="1"/>
        <v>17486</v>
      </c>
      <c r="G66" s="226">
        <f t="shared" si="2"/>
        <v>39.8750342059655</v>
      </c>
      <c r="H66" s="201">
        <f>SUM(H67,H70,H73:H77)</f>
        <v>3914</v>
      </c>
      <c r="I66" s="239">
        <f>H66-C66</f>
        <v>110</v>
      </c>
      <c r="J66" s="226">
        <f>(H66/C66-1)*100</f>
        <v>2.89169295478444</v>
      </c>
      <c r="K66" s="217"/>
    </row>
    <row r="67" spans="1:11">
      <c r="A67" s="196" t="s">
        <v>1106</v>
      </c>
      <c r="B67" s="211">
        <f>SUM(B68:B69)</f>
        <v>7909</v>
      </c>
      <c r="C67" s="211">
        <f>SUM(C68:C69)</f>
        <v>3804</v>
      </c>
      <c r="D67" s="211">
        <f>SUM(D68:D69)</f>
        <v>8130</v>
      </c>
      <c r="E67" s="227">
        <f>D67/C67*100</f>
        <v>213.722397476341</v>
      </c>
      <c r="F67" s="228">
        <f t="shared" si="1"/>
        <v>221</v>
      </c>
      <c r="G67" s="229">
        <f t="shared" si="2"/>
        <v>2.79428499178151</v>
      </c>
      <c r="H67" s="211">
        <f>SUM(H68:H69)</f>
        <v>3914</v>
      </c>
      <c r="I67" s="240">
        <f>H67-C67</f>
        <v>110</v>
      </c>
      <c r="J67" s="229">
        <f>(H67/C67-1)*100</f>
        <v>2.89169295478444</v>
      </c>
      <c r="K67" s="217"/>
    </row>
    <row r="68" spans="1:11">
      <c r="A68" s="196" t="s">
        <v>1107</v>
      </c>
      <c r="B68" s="211"/>
      <c r="C68" s="207"/>
      <c r="D68" s="211"/>
      <c r="E68" s="227"/>
      <c r="F68" s="228"/>
      <c r="G68" s="229"/>
      <c r="H68" s="207"/>
      <c r="I68" s="240"/>
      <c r="J68" s="229"/>
      <c r="K68" s="217"/>
    </row>
    <row r="69" spans="1:11">
      <c r="A69" s="230" t="s">
        <v>1108</v>
      </c>
      <c r="B69" s="231">
        <v>7909</v>
      </c>
      <c r="C69" s="232">
        <v>3804</v>
      </c>
      <c r="D69" s="231">
        <v>8130</v>
      </c>
      <c r="E69" s="227">
        <f>D69/C69*100</f>
        <v>213.722397476341</v>
      </c>
      <c r="F69" s="228">
        <f>D69-B69</f>
        <v>221</v>
      </c>
      <c r="G69" s="229">
        <f>(D69/B69-1)*100</f>
        <v>2.79428499178151</v>
      </c>
      <c r="H69" s="232">
        <v>3914</v>
      </c>
      <c r="I69" s="240">
        <f>H69-C69</f>
        <v>110</v>
      </c>
      <c r="J69" s="229">
        <f>(H69/C69-1)*100</f>
        <v>2.89169295478444</v>
      </c>
      <c r="K69" s="217"/>
    </row>
    <row r="70" spans="1:11">
      <c r="A70" s="196" t="s">
        <v>1109</v>
      </c>
      <c r="B70" s="211"/>
      <c r="C70" s="211">
        <f>C71+C72</f>
        <v>0</v>
      </c>
      <c r="D70" s="211"/>
      <c r="E70" s="227"/>
      <c r="F70" s="228"/>
      <c r="G70" s="229"/>
      <c r="H70" s="211">
        <f>H71+H72</f>
        <v>0</v>
      </c>
      <c r="I70" s="240"/>
      <c r="J70" s="229"/>
      <c r="K70" s="217"/>
    </row>
    <row r="71" spans="1:11">
      <c r="A71" s="196" t="s">
        <v>1110</v>
      </c>
      <c r="B71" s="233"/>
      <c r="C71" s="234"/>
      <c r="D71" s="233"/>
      <c r="E71" s="227"/>
      <c r="F71" s="228"/>
      <c r="G71" s="229"/>
      <c r="H71" s="234"/>
      <c r="I71" s="240"/>
      <c r="J71" s="229"/>
      <c r="K71" s="217"/>
    </row>
    <row r="72" spans="1:11">
      <c r="A72" s="196" t="s">
        <v>1111</v>
      </c>
      <c r="B72" s="233"/>
      <c r="C72" s="234"/>
      <c r="D72" s="233"/>
      <c r="E72" s="227"/>
      <c r="F72" s="228"/>
      <c r="G72" s="229"/>
      <c r="H72" s="234"/>
      <c r="I72" s="240"/>
      <c r="J72" s="229"/>
      <c r="K72" s="217"/>
    </row>
    <row r="73" spans="1:11">
      <c r="A73" s="235" t="s">
        <v>1112</v>
      </c>
      <c r="B73" s="233"/>
      <c r="C73" s="207"/>
      <c r="D73" s="233"/>
      <c r="E73" s="227"/>
      <c r="F73" s="228"/>
      <c r="G73" s="229"/>
      <c r="H73" s="207"/>
      <c r="I73" s="207"/>
      <c r="J73" s="241"/>
      <c r="K73" s="217"/>
    </row>
    <row r="74" spans="1:11">
      <c r="A74" s="235" t="s">
        <v>1113</v>
      </c>
      <c r="B74" s="233"/>
      <c r="C74" s="207"/>
      <c r="D74" s="233"/>
      <c r="E74" s="227"/>
      <c r="F74" s="228"/>
      <c r="G74" s="229"/>
      <c r="H74" s="207"/>
      <c r="I74" s="207"/>
      <c r="J74" s="241"/>
      <c r="K74" s="217"/>
    </row>
    <row r="75" spans="1:11">
      <c r="A75" s="235" t="s">
        <v>1114</v>
      </c>
      <c r="B75" s="233">
        <v>5500</v>
      </c>
      <c r="C75" s="207"/>
      <c r="D75" s="233">
        <v>11800</v>
      </c>
      <c r="E75" s="227"/>
      <c r="F75" s="228">
        <f>D75-B75</f>
        <v>6300</v>
      </c>
      <c r="G75" s="229">
        <f>(D75/B75-1)*100</f>
        <v>114.545454545455</v>
      </c>
      <c r="H75" s="207"/>
      <c r="I75" s="207"/>
      <c r="J75" s="241"/>
      <c r="K75" s="217"/>
    </row>
    <row r="76" spans="1:11">
      <c r="A76" s="235" t="s">
        <v>1115</v>
      </c>
      <c r="B76" s="233"/>
      <c r="C76" s="207"/>
      <c r="D76" s="233"/>
      <c r="E76" s="227"/>
      <c r="F76" s="228"/>
      <c r="G76" s="229"/>
      <c r="H76" s="207"/>
      <c r="I76" s="207"/>
      <c r="J76" s="241"/>
      <c r="K76" s="217"/>
    </row>
    <row r="77" spans="1:11">
      <c r="A77" s="235" t="s">
        <v>1116</v>
      </c>
      <c r="B77" s="233">
        <f>B78+B79</f>
        <v>30443</v>
      </c>
      <c r="C77" s="233">
        <f>C78+C79</f>
        <v>0</v>
      </c>
      <c r="D77" s="233">
        <f>D78+D79</f>
        <v>41408</v>
      </c>
      <c r="E77" s="227"/>
      <c r="F77" s="228">
        <f>D77-B77</f>
        <v>10965</v>
      </c>
      <c r="G77" s="229">
        <f>(D77/B77-1)*100</f>
        <v>36.0181322471504</v>
      </c>
      <c r="H77" s="236">
        <f>H78+H79</f>
        <v>0</v>
      </c>
      <c r="I77" s="240"/>
      <c r="J77" s="229"/>
      <c r="K77" s="217"/>
    </row>
    <row r="78" spans="1:11">
      <c r="A78" s="235" t="s">
        <v>1117</v>
      </c>
      <c r="B78" s="233">
        <v>30443</v>
      </c>
      <c r="C78" s="207"/>
      <c r="D78" s="233">
        <v>41408</v>
      </c>
      <c r="E78" s="227"/>
      <c r="F78" s="228">
        <f>D78-B78</f>
        <v>10965</v>
      </c>
      <c r="G78" s="229">
        <f>(D78/B78-1)*100</f>
        <v>36.0181322471504</v>
      </c>
      <c r="H78" s="207"/>
      <c r="I78" s="207"/>
      <c r="J78" s="241"/>
      <c r="K78" s="217"/>
    </row>
    <row r="79" spans="1:11">
      <c r="A79" s="235" t="s">
        <v>1118</v>
      </c>
      <c r="B79" s="236"/>
      <c r="C79" s="236"/>
      <c r="D79" s="236"/>
      <c r="E79" s="227"/>
      <c r="F79" s="228"/>
      <c r="G79" s="229"/>
      <c r="H79" s="236"/>
      <c r="I79" s="240"/>
      <c r="J79" s="229"/>
      <c r="K79" s="217"/>
    </row>
    <row r="80" spans="1:11">
      <c r="A80" s="217"/>
      <c r="B80" s="217"/>
      <c r="C80" s="217"/>
      <c r="D80" s="217"/>
      <c r="E80" s="217"/>
      <c r="F80" s="217"/>
      <c r="G80" s="217"/>
      <c r="H80" s="217"/>
      <c r="I80" s="217"/>
      <c r="J80" s="217"/>
      <c r="K80" s="217"/>
    </row>
    <row r="81" spans="1:11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</row>
    <row r="82" spans="1:11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</row>
    <row r="83" spans="1:11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</row>
    <row r="84" spans="1:11">
      <c r="A84" s="217"/>
      <c r="B84" s="217"/>
      <c r="C84" s="217"/>
      <c r="D84" s="217"/>
      <c r="E84" s="217"/>
      <c r="F84" s="217"/>
      <c r="G84" s="217"/>
      <c r="H84" s="217"/>
      <c r="I84" s="217"/>
      <c r="J84" s="217"/>
      <c r="K84" s="217"/>
    </row>
    <row r="85" spans="1:11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</row>
    <row r="86" spans="1:11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</row>
    <row r="87" spans="1:11">
      <c r="A87" s="217"/>
      <c r="B87" s="217"/>
      <c r="C87" s="217"/>
      <c r="D87" s="217"/>
      <c r="E87" s="217"/>
      <c r="F87" s="217"/>
      <c r="G87" s="217"/>
      <c r="H87" s="217"/>
      <c r="I87" s="217"/>
      <c r="J87" s="217"/>
      <c r="K87" s="217"/>
    </row>
    <row r="88" spans="1:11">
      <c r="A88" s="217"/>
      <c r="B88" s="217"/>
      <c r="C88" s="217"/>
      <c r="D88" s="217"/>
      <c r="E88" s="217"/>
      <c r="F88" s="217"/>
      <c r="G88" s="217"/>
      <c r="H88" s="217"/>
      <c r="I88" s="217"/>
      <c r="J88" s="217"/>
      <c r="K88" s="217"/>
    </row>
    <row r="89" spans="1:11">
      <c r="A89" s="217"/>
      <c r="B89" s="217"/>
      <c r="C89" s="217"/>
      <c r="D89" s="217"/>
      <c r="E89" s="217"/>
      <c r="F89" s="217"/>
      <c r="G89" s="217"/>
      <c r="H89" s="217"/>
      <c r="I89" s="217"/>
      <c r="J89" s="217"/>
      <c r="K89" s="217"/>
    </row>
    <row r="90" spans="1:11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</row>
    <row r="91" spans="1:11">
      <c r="A91" s="237"/>
      <c r="B91" s="238"/>
      <c r="C91" s="217"/>
      <c r="D91" s="217"/>
      <c r="E91" s="217"/>
      <c r="F91" s="217"/>
      <c r="G91" s="217"/>
      <c r="H91" s="217"/>
      <c r="I91" s="217"/>
      <c r="J91" s="217"/>
      <c r="K91" s="217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showZeros="0" zoomScaleSheetLayoutView="60" workbookViewId="0">
      <selection activeCell="E4" sqref="E4"/>
    </sheetView>
  </sheetViews>
  <sheetFormatPr defaultColWidth="9" defaultRowHeight="12" outlineLevelRow="3"/>
  <cols>
    <col min="1" max="1" width="26.75" style="84" customWidth="1"/>
    <col min="2" max="4" width="23" style="84" customWidth="1"/>
    <col min="5" max="5" width="23" style="85" customWidth="1"/>
    <col min="6" max="16384" width="9" style="84"/>
  </cols>
  <sheetData>
    <row r="1" ht="25.5" spans="1:5">
      <c r="A1" s="86" t="s">
        <v>1180</v>
      </c>
      <c r="B1" s="86"/>
      <c r="C1" s="86"/>
      <c r="D1" s="86"/>
      <c r="E1" s="86"/>
    </row>
    <row r="2" ht="14.25" spans="1:256">
      <c r="A2" s="87"/>
      <c r="B2" s="87"/>
      <c r="C2" s="87"/>
      <c r="D2" s="87"/>
      <c r="E2" s="88" t="s">
        <v>1181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86.25" customHeight="1" spans="1:256">
      <c r="A3" s="89" t="s">
        <v>1182</v>
      </c>
      <c r="B3" s="89" t="s">
        <v>1183</v>
      </c>
      <c r="C3" s="89" t="s">
        <v>1184</v>
      </c>
      <c r="D3" s="89" t="s">
        <v>1185</v>
      </c>
      <c r="E3" s="90" t="s">
        <v>1186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86.25" customHeight="1" spans="1:256">
      <c r="A4" s="92" t="s">
        <v>1187</v>
      </c>
      <c r="B4" s="93">
        <v>68569</v>
      </c>
      <c r="C4" s="93">
        <v>79903.41</v>
      </c>
      <c r="D4" s="93">
        <v>81900</v>
      </c>
      <c r="E4" s="94">
        <f>C4/D4*100</f>
        <v>97.5621611721612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</sheetData>
  <mergeCells count="1">
    <mergeCell ref="A1:E1"/>
  </mergeCells>
  <pageMargins left="0.71" right="0.71" top="0.75" bottom="0.75" header="0.31" footer="0.31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4.25"/>
  <cols>
    <col min="1" max="1" width="36.75" customWidth="1"/>
    <col min="2" max="2" width="13.625" customWidth="1"/>
    <col min="3" max="4" width="12.75" customWidth="1"/>
    <col min="5" max="5" width="11.375" customWidth="1"/>
    <col min="6" max="6" width="11.75" customWidth="1"/>
    <col min="8" max="8" width="12.125" customWidth="1"/>
    <col min="9" max="9" width="11.25" customWidth="1"/>
  </cols>
  <sheetData>
    <row r="1" ht="24" spans="1:14">
      <c r="A1" s="95" t="s">
        <v>1188</v>
      </c>
      <c r="B1" s="95"/>
      <c r="C1" s="95"/>
      <c r="D1" s="95"/>
      <c r="E1" s="95"/>
      <c r="F1" s="95"/>
      <c r="G1" s="95"/>
      <c r="H1" s="95"/>
      <c r="I1" s="95"/>
      <c r="J1" s="95"/>
      <c r="K1" s="132"/>
      <c r="L1" s="132"/>
      <c r="M1" s="132"/>
      <c r="N1" s="132"/>
    </row>
    <row r="2" spans="1:14">
      <c r="A2" s="96"/>
      <c r="B2" s="96"/>
      <c r="C2" s="97"/>
      <c r="D2" s="97"/>
      <c r="E2" s="98"/>
      <c r="F2" s="97"/>
      <c r="G2" s="98"/>
      <c r="H2" s="97"/>
      <c r="I2" s="97"/>
      <c r="J2" s="98" t="s">
        <v>26</v>
      </c>
      <c r="K2" s="132"/>
      <c r="L2" s="132"/>
      <c r="M2" s="132"/>
      <c r="N2" s="132"/>
    </row>
    <row r="3" spans="1:14">
      <c r="A3" s="99" t="s">
        <v>140</v>
      </c>
      <c r="B3" s="100">
        <v>2021</v>
      </c>
      <c r="C3" s="100" t="s">
        <v>29</v>
      </c>
      <c r="D3" s="101"/>
      <c r="E3" s="101"/>
      <c r="F3" s="101"/>
      <c r="G3" s="102"/>
      <c r="H3" s="99" t="s">
        <v>30</v>
      </c>
      <c r="I3" s="99"/>
      <c r="J3" s="99"/>
      <c r="K3" s="132"/>
      <c r="L3" s="132"/>
      <c r="M3" s="132"/>
      <c r="N3" s="132"/>
    </row>
    <row r="4" spans="1:14">
      <c r="A4" s="99"/>
      <c r="B4" s="103" t="s">
        <v>31</v>
      </c>
      <c r="C4" s="103" t="s">
        <v>32</v>
      </c>
      <c r="D4" s="103" t="s">
        <v>33</v>
      </c>
      <c r="E4" s="104" t="s">
        <v>34</v>
      </c>
      <c r="F4" s="100" t="s">
        <v>35</v>
      </c>
      <c r="G4" s="101"/>
      <c r="H4" s="105" t="s">
        <v>36</v>
      </c>
      <c r="I4" s="99" t="s">
        <v>37</v>
      </c>
      <c r="J4" s="99"/>
      <c r="K4" s="132"/>
      <c r="L4" s="132"/>
      <c r="M4" s="132"/>
      <c r="N4" s="132"/>
    </row>
    <row r="5" spans="1:14">
      <c r="A5" s="99"/>
      <c r="B5" s="106"/>
      <c r="C5" s="106"/>
      <c r="D5" s="106"/>
      <c r="E5" s="107"/>
      <c r="F5" s="99" t="s">
        <v>38</v>
      </c>
      <c r="G5" s="108" t="s">
        <v>39</v>
      </c>
      <c r="H5" s="105"/>
      <c r="I5" s="99" t="s">
        <v>38</v>
      </c>
      <c r="J5" s="108" t="s">
        <v>39</v>
      </c>
      <c r="K5" s="132"/>
      <c r="L5" s="132"/>
      <c r="M5" s="132"/>
      <c r="N5" s="132"/>
    </row>
    <row r="6" spans="1:14">
      <c r="A6" s="114" t="s">
        <v>1189</v>
      </c>
      <c r="B6" s="182"/>
      <c r="C6" s="182"/>
      <c r="D6" s="182"/>
      <c r="E6" s="117"/>
      <c r="F6" s="116">
        <f>D6-B6</f>
        <v>0</v>
      </c>
      <c r="G6" s="117"/>
      <c r="H6" s="182"/>
      <c r="I6" s="116"/>
      <c r="J6" s="117"/>
      <c r="K6" s="132"/>
      <c r="L6" s="132"/>
      <c r="M6" s="132"/>
      <c r="N6" s="132"/>
    </row>
    <row r="7" spans="1:14">
      <c r="A7" s="114" t="s">
        <v>1190</v>
      </c>
      <c r="B7" s="182">
        <v>65721</v>
      </c>
      <c r="C7" s="182">
        <v>52607</v>
      </c>
      <c r="D7" s="182">
        <v>42226</v>
      </c>
      <c r="E7" s="117">
        <f>D7/C7*100</f>
        <v>80.2668846351246</v>
      </c>
      <c r="F7" s="116">
        <f t="shared" ref="F7:F13" si="0">D7-B7</f>
        <v>-23495</v>
      </c>
      <c r="G7" s="117">
        <f>(D7/B7-1)*100</f>
        <v>-35.7496081922065</v>
      </c>
      <c r="H7" s="182">
        <v>38070</v>
      </c>
      <c r="I7" s="116">
        <f t="shared" ref="I7:I16" si="1">H7-D7</f>
        <v>-4156</v>
      </c>
      <c r="J7" s="117">
        <f>(H7/D7-1)*100</f>
        <v>-9.84227726992848</v>
      </c>
      <c r="K7" s="132"/>
      <c r="L7" s="132"/>
      <c r="M7" s="132"/>
      <c r="N7" s="132"/>
    </row>
    <row r="8" spans="1:14">
      <c r="A8" s="114" t="s">
        <v>1191</v>
      </c>
      <c r="B8" s="182">
        <v>7248</v>
      </c>
      <c r="C8" s="182">
        <v>2618</v>
      </c>
      <c r="D8" s="182"/>
      <c r="E8" s="117">
        <f>D8/C8*100</f>
        <v>0</v>
      </c>
      <c r="F8" s="116">
        <f t="shared" si="0"/>
        <v>-7248</v>
      </c>
      <c r="G8" s="117">
        <f>(D8/B8-1)*100</f>
        <v>-100</v>
      </c>
      <c r="H8" s="182">
        <v>2003</v>
      </c>
      <c r="I8" s="116">
        <f t="shared" si="1"/>
        <v>2003</v>
      </c>
      <c r="J8" s="117"/>
      <c r="K8" s="132"/>
      <c r="L8" s="132"/>
      <c r="M8" s="132"/>
      <c r="N8" s="132"/>
    </row>
    <row r="9" spans="1:14">
      <c r="A9" s="114" t="s">
        <v>1192</v>
      </c>
      <c r="B9" s="182">
        <v>467</v>
      </c>
      <c r="C9" s="182">
        <v>300</v>
      </c>
      <c r="D9" s="182"/>
      <c r="E9" s="117">
        <f>D9/C9*100</f>
        <v>0</v>
      </c>
      <c r="F9" s="116">
        <f t="shared" si="0"/>
        <v>-467</v>
      </c>
      <c r="G9" s="117">
        <f>(D9/B9-1)*100</f>
        <v>-100</v>
      </c>
      <c r="H9" s="182">
        <v>303</v>
      </c>
      <c r="I9" s="116">
        <f t="shared" si="1"/>
        <v>303</v>
      </c>
      <c r="J9" s="117"/>
      <c r="K9" s="132"/>
      <c r="L9" s="132"/>
      <c r="M9" s="132"/>
      <c r="N9" s="132"/>
    </row>
    <row r="10" spans="1:14">
      <c r="A10" s="114" t="s">
        <v>1193</v>
      </c>
      <c r="B10" s="182"/>
      <c r="C10" s="182"/>
      <c r="D10" s="182"/>
      <c r="E10" s="117"/>
      <c r="F10" s="116"/>
      <c r="G10" s="117"/>
      <c r="H10" s="182"/>
      <c r="I10" s="116">
        <f t="shared" si="1"/>
        <v>0</v>
      </c>
      <c r="J10" s="117"/>
      <c r="K10" s="132"/>
      <c r="L10" s="132"/>
      <c r="M10" s="132"/>
      <c r="N10" s="132"/>
    </row>
    <row r="11" spans="1:14">
      <c r="A11" s="114" t="s">
        <v>1194</v>
      </c>
      <c r="B11" s="182">
        <v>2162</v>
      </c>
      <c r="C11" s="182">
        <v>1900</v>
      </c>
      <c r="D11" s="182">
        <v>207</v>
      </c>
      <c r="E11" s="117">
        <f>D11/C11*100</f>
        <v>10.8947368421053</v>
      </c>
      <c r="F11" s="116">
        <f>D11-B11</f>
        <v>-1955</v>
      </c>
      <c r="G11" s="117">
        <f>(D11/B11-1)*100</f>
        <v>-90.4255319148936</v>
      </c>
      <c r="H11" s="182">
        <v>475</v>
      </c>
      <c r="I11" s="116">
        <f t="shared" si="1"/>
        <v>268</v>
      </c>
      <c r="J11" s="117">
        <f>(H11/D11-1)*100</f>
        <v>129.468599033816</v>
      </c>
      <c r="K11" s="132"/>
      <c r="L11" s="132"/>
      <c r="M11" s="132"/>
      <c r="N11" s="132"/>
    </row>
    <row r="12" spans="1:14">
      <c r="A12" s="114" t="s">
        <v>1195</v>
      </c>
      <c r="B12" s="182"/>
      <c r="C12" s="182"/>
      <c r="D12" s="182"/>
      <c r="E12" s="117"/>
      <c r="F12" s="116">
        <f t="shared" si="0"/>
        <v>0</v>
      </c>
      <c r="G12" s="117"/>
      <c r="H12" s="182"/>
      <c r="I12" s="116">
        <f t="shared" si="1"/>
        <v>0</v>
      </c>
      <c r="J12" s="117"/>
      <c r="K12" s="132"/>
      <c r="L12" s="132"/>
      <c r="M12" s="132"/>
      <c r="N12" s="132"/>
    </row>
    <row r="13" spans="1:14">
      <c r="A13" s="114" t="s">
        <v>1196</v>
      </c>
      <c r="B13" s="182"/>
      <c r="C13" s="182"/>
      <c r="D13" s="182"/>
      <c r="E13" s="117"/>
      <c r="F13" s="116">
        <f t="shared" si="0"/>
        <v>0</v>
      </c>
      <c r="G13" s="117"/>
      <c r="H13" s="182"/>
      <c r="I13" s="116">
        <f t="shared" si="1"/>
        <v>0</v>
      </c>
      <c r="J13" s="117"/>
      <c r="K13" s="132"/>
      <c r="L13" s="132"/>
      <c r="M13" s="132"/>
      <c r="N13" s="132"/>
    </row>
    <row r="14" spans="1:14">
      <c r="A14" s="114" t="s">
        <v>1197</v>
      </c>
      <c r="B14" s="182"/>
      <c r="C14" s="182"/>
      <c r="D14" s="182"/>
      <c r="E14" s="117"/>
      <c r="F14" s="116"/>
      <c r="G14" s="117"/>
      <c r="H14" s="182"/>
      <c r="I14" s="116"/>
      <c r="J14" s="117"/>
      <c r="K14" s="132"/>
      <c r="L14" s="132"/>
      <c r="M14" s="132"/>
      <c r="N14" s="132"/>
    </row>
    <row r="15" spans="1:14">
      <c r="A15" s="114" t="s">
        <v>1198</v>
      </c>
      <c r="B15" s="182"/>
      <c r="C15" s="182"/>
      <c r="D15" s="182"/>
      <c r="E15" s="117"/>
      <c r="F15" s="116">
        <f t="shared" ref="F15:F22" si="2">D15-B15</f>
        <v>0</v>
      </c>
      <c r="G15" s="117"/>
      <c r="H15" s="182"/>
      <c r="I15" s="116">
        <f t="shared" si="1"/>
        <v>0</v>
      </c>
      <c r="J15" s="117"/>
      <c r="K15" s="132"/>
      <c r="L15" s="132"/>
      <c r="M15" s="132"/>
      <c r="N15" s="132"/>
    </row>
    <row r="16" spans="1:14">
      <c r="A16" s="114" t="s">
        <v>1199</v>
      </c>
      <c r="B16" s="182"/>
      <c r="C16" s="182"/>
      <c r="D16" s="182"/>
      <c r="E16" s="117"/>
      <c r="F16" s="116">
        <f t="shared" si="2"/>
        <v>0</v>
      </c>
      <c r="G16" s="117"/>
      <c r="H16" s="182"/>
      <c r="I16" s="116">
        <f t="shared" si="1"/>
        <v>0</v>
      </c>
      <c r="J16" s="117"/>
      <c r="K16" s="132"/>
      <c r="L16" s="132"/>
      <c r="M16" s="132"/>
      <c r="N16" s="132"/>
    </row>
    <row r="17" spans="1:14">
      <c r="A17" s="114" t="s">
        <v>1200</v>
      </c>
      <c r="B17" s="182"/>
      <c r="C17" s="182"/>
      <c r="D17" s="182"/>
      <c r="E17" s="117"/>
      <c r="F17" s="116"/>
      <c r="G17" s="117"/>
      <c r="H17" s="182"/>
      <c r="I17" s="116"/>
      <c r="J17" s="117"/>
      <c r="K17" s="132"/>
      <c r="L17" s="132"/>
      <c r="M17" s="132"/>
      <c r="N17" s="132"/>
    </row>
    <row r="18" spans="1:14">
      <c r="A18" s="114" t="s">
        <v>1201</v>
      </c>
      <c r="B18" s="182"/>
      <c r="C18" s="182"/>
      <c r="D18" s="182"/>
      <c r="E18" s="117"/>
      <c r="F18" s="116"/>
      <c r="G18" s="117"/>
      <c r="H18" s="182"/>
      <c r="I18" s="116"/>
      <c r="J18" s="117"/>
      <c r="K18" s="132"/>
      <c r="L18" s="132"/>
      <c r="M18" s="132"/>
      <c r="N18" s="132"/>
    </row>
    <row r="19" spans="1:14">
      <c r="A19" s="114" t="s">
        <v>1202</v>
      </c>
      <c r="B19" s="182">
        <v>1201</v>
      </c>
      <c r="C19" s="182">
        <v>1124</v>
      </c>
      <c r="D19" s="182">
        <v>1265</v>
      </c>
      <c r="E19" s="117">
        <f>D19/C19*100</f>
        <v>112.544483985765</v>
      </c>
      <c r="F19" s="116">
        <f t="shared" si="2"/>
        <v>64</v>
      </c>
      <c r="G19" s="117">
        <f>(D19/B19-1)*100</f>
        <v>5.32889258950875</v>
      </c>
      <c r="H19" s="182">
        <v>1124</v>
      </c>
      <c r="I19" s="116">
        <f>H19-D19</f>
        <v>-141</v>
      </c>
      <c r="J19" s="117">
        <f>(H19/D19-1)*100</f>
        <v>-11.1462450592885</v>
      </c>
      <c r="K19" s="132"/>
      <c r="L19" s="132"/>
      <c r="M19" s="132"/>
      <c r="N19" s="132"/>
    </row>
    <row r="20" spans="1:14">
      <c r="A20" s="114" t="s">
        <v>1203</v>
      </c>
      <c r="B20" s="115"/>
      <c r="C20" s="182"/>
      <c r="D20" s="115">
        <v>927</v>
      </c>
      <c r="E20" s="117"/>
      <c r="F20" s="116">
        <f t="shared" si="2"/>
        <v>927</v>
      </c>
      <c r="G20" s="117"/>
      <c r="H20" s="182"/>
      <c r="I20" s="116">
        <f>H20-D20</f>
        <v>-927</v>
      </c>
      <c r="J20" s="117">
        <f>(H20/D20-1)*100</f>
        <v>-100</v>
      </c>
      <c r="K20" s="132"/>
      <c r="L20" s="132"/>
      <c r="M20" s="132"/>
      <c r="N20" s="132"/>
    </row>
    <row r="21" spans="1:14">
      <c r="A21" s="114" t="s">
        <v>1204</v>
      </c>
      <c r="B21" s="115">
        <v>1514</v>
      </c>
      <c r="C21" s="182"/>
      <c r="D21" s="115">
        <v>1816</v>
      </c>
      <c r="E21" s="117"/>
      <c r="F21" s="116">
        <f t="shared" si="2"/>
        <v>302</v>
      </c>
      <c r="G21" s="117">
        <f>(D21/B21-1)*100</f>
        <v>19.9471598414795</v>
      </c>
      <c r="H21" s="182"/>
      <c r="I21" s="116"/>
      <c r="J21" s="117"/>
      <c r="K21" s="132"/>
      <c r="L21" s="132"/>
      <c r="M21" s="132"/>
      <c r="N21" s="132"/>
    </row>
    <row r="22" spans="1:14">
      <c r="A22" s="183" t="s">
        <v>1205</v>
      </c>
      <c r="B22" s="184">
        <v>78313</v>
      </c>
      <c r="C22" s="184">
        <v>58549</v>
      </c>
      <c r="D22" s="184">
        <f>SUM(D6:D21)</f>
        <v>46441</v>
      </c>
      <c r="E22" s="111">
        <f>D22/C22*100</f>
        <v>79.3198859075304</v>
      </c>
      <c r="F22" s="185">
        <f t="shared" si="2"/>
        <v>-31872</v>
      </c>
      <c r="G22" s="111"/>
      <c r="H22" s="184">
        <f>SUM(H6:H21)</f>
        <v>41975</v>
      </c>
      <c r="I22" s="185">
        <f>SUM(I6:I20)</f>
        <v>-2650</v>
      </c>
      <c r="J22" s="111">
        <f>(H22/D22-1)*100</f>
        <v>-9.61650265928813</v>
      </c>
      <c r="K22" s="132"/>
      <c r="L22" s="132"/>
      <c r="M22" s="132"/>
      <c r="N22" s="132"/>
    </row>
    <row r="23" spans="1:14">
      <c r="A23" s="109" t="s">
        <v>78</v>
      </c>
      <c r="B23" s="110">
        <v>37488</v>
      </c>
      <c r="C23" s="110">
        <v>7176</v>
      </c>
      <c r="D23" s="110">
        <f>SUM(D24:D28)</f>
        <v>28254</v>
      </c>
      <c r="E23" s="111"/>
      <c r="F23" s="112"/>
      <c r="G23" s="113"/>
      <c r="H23" s="110">
        <f>SUM(H24:H28)</f>
        <v>24361</v>
      </c>
      <c r="I23" s="110"/>
      <c r="J23" s="111"/>
      <c r="K23" s="132"/>
      <c r="L23" s="132"/>
      <c r="M23" s="132"/>
      <c r="N23" s="132"/>
    </row>
    <row r="24" spans="1:14">
      <c r="A24" s="114" t="s">
        <v>79</v>
      </c>
      <c r="B24" s="115">
        <v>6917</v>
      </c>
      <c r="C24" s="116"/>
      <c r="D24" s="115">
        <v>3886</v>
      </c>
      <c r="E24" s="117"/>
      <c r="F24" s="118"/>
      <c r="G24" s="119"/>
      <c r="H24" s="116"/>
      <c r="I24" s="116"/>
      <c r="J24" s="117"/>
      <c r="K24" s="132"/>
      <c r="L24" s="132"/>
      <c r="M24" s="132"/>
      <c r="N24" s="132"/>
    </row>
    <row r="25" spans="1:14">
      <c r="A25" s="114" t="s">
        <v>1206</v>
      </c>
      <c r="B25" s="116"/>
      <c r="C25" s="116"/>
      <c r="D25" s="116"/>
      <c r="E25" s="117"/>
      <c r="F25" s="118"/>
      <c r="G25" s="119"/>
      <c r="H25" s="116"/>
      <c r="I25" s="116"/>
      <c r="J25" s="117"/>
      <c r="K25" s="132"/>
      <c r="L25" s="132"/>
      <c r="M25" s="132"/>
      <c r="N25" s="132"/>
    </row>
    <row r="26" spans="1:14">
      <c r="A26" s="114" t="s">
        <v>131</v>
      </c>
      <c r="B26" s="115">
        <v>4117</v>
      </c>
      <c r="C26" s="116">
        <v>7176</v>
      </c>
      <c r="D26" s="115">
        <v>6729</v>
      </c>
      <c r="E26" s="117"/>
      <c r="F26" s="118"/>
      <c r="G26" s="119"/>
      <c r="H26" s="116">
        <v>24361</v>
      </c>
      <c r="I26" s="116"/>
      <c r="J26" s="117"/>
      <c r="K26" s="132"/>
      <c r="L26" s="132"/>
      <c r="M26" s="132"/>
      <c r="N26" s="132"/>
    </row>
    <row r="27" spans="1:14">
      <c r="A27" s="114" t="s">
        <v>137</v>
      </c>
      <c r="B27" s="115">
        <v>26454</v>
      </c>
      <c r="C27" s="116"/>
      <c r="D27" s="115">
        <v>17639</v>
      </c>
      <c r="E27" s="117"/>
      <c r="F27" s="118"/>
      <c r="G27" s="119"/>
      <c r="H27" s="116"/>
      <c r="I27" s="116"/>
      <c r="J27" s="117"/>
      <c r="K27" s="132"/>
      <c r="L27" s="132"/>
      <c r="M27" s="132"/>
      <c r="N27" s="132"/>
    </row>
    <row r="28" spans="1:14">
      <c r="A28" s="114" t="s">
        <v>132</v>
      </c>
      <c r="B28" s="116"/>
      <c r="C28" s="116"/>
      <c r="D28" s="116"/>
      <c r="E28" s="117"/>
      <c r="F28" s="118"/>
      <c r="G28" s="119"/>
      <c r="H28" s="116"/>
      <c r="I28" s="116"/>
      <c r="J28" s="117"/>
      <c r="K28" s="132"/>
      <c r="L28" s="132"/>
      <c r="M28" s="132"/>
      <c r="N28" s="132"/>
    </row>
    <row r="29" spans="1:14">
      <c r="A29" s="183" t="s">
        <v>138</v>
      </c>
      <c r="B29" s="110">
        <v>115801</v>
      </c>
      <c r="C29" s="110">
        <v>65725</v>
      </c>
      <c r="D29" s="110">
        <f t="shared" ref="B29:H29" si="3">D22+D23</f>
        <v>74695</v>
      </c>
      <c r="E29" s="110">
        <f t="shared" si="3"/>
        <v>79.3198859075304</v>
      </c>
      <c r="F29" s="110">
        <f t="shared" si="3"/>
        <v>-31872</v>
      </c>
      <c r="G29" s="110">
        <f t="shared" si="3"/>
        <v>0</v>
      </c>
      <c r="H29" s="110">
        <f t="shared" si="3"/>
        <v>66336</v>
      </c>
      <c r="I29" s="110"/>
      <c r="J29" s="111"/>
      <c r="K29" s="132"/>
      <c r="L29" s="132"/>
      <c r="M29" s="132"/>
      <c r="N29" s="132" t="s">
        <v>1207</v>
      </c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6 7 "   r g b C l r = " 2 C C A 6 8 " / > < c o m m e n t   s : r e f = " A 6 0 3 "   r g b C l r = " 2 C C A 6 8 " / > < c o m m e n t   s : r e f = " A 6 0 4 "   r g b C l r = " 2 C C A 6 8 " / > < c o m m e n t   s : r e f = " A 6 0 5 "   r g b C l r = " 2 C C A 6 8 " / > < c o m m e n t   s : r e f = " A 6 0 6 "   r g b C l r = " 2 C C A 6 8 " / > < c o m m e n t   s : r e f = " A 6 0 7 "   r g b C l r = " 2 C C A 6 8 " / > < c o m m e n t   s : r e f = " A 8 8 1 "   r g b C l r = " 2 C C A 6 8 " / > < c o m m e n t   s : r e f = " A 1 1 6 6 "   r g b C l r = " 2 C C A 6 8 " / > < / c o m m e n t L i s t > < c o m m e n t L i s t   s h e e t S t i d = " 1 0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一般公共预算收入表</vt:lpstr>
      <vt:lpstr>一般公共预算支出表</vt:lpstr>
      <vt:lpstr>本级一般公共预算支出表</vt:lpstr>
      <vt:lpstr>本级一般公共预算基本支出表</vt:lpstr>
      <vt:lpstr>一般公共预算转移性收入支出表</vt:lpstr>
      <vt:lpstr>政府一般债务限额和余额情况表</vt:lpstr>
      <vt:lpstr>政府性基金收入表</vt:lpstr>
      <vt:lpstr>政府性基金支出表</vt:lpstr>
      <vt:lpstr>本级政府性基金支出表</vt:lpstr>
      <vt:lpstr>政府性基金转移支付收入支出表</vt:lpstr>
      <vt:lpstr>政府专项债务限额和余额情况表</vt:lpstr>
      <vt:lpstr>社会保险基金预算表</vt:lpstr>
      <vt:lpstr>社会保险基金收入表</vt:lpstr>
      <vt:lpstr>社会保险基金支出表</vt:lpstr>
      <vt:lpstr>国有资本经营预算收入表</vt:lpstr>
      <vt:lpstr>国有资本经营预算支出表</vt:lpstr>
      <vt:lpstr>本级国有资本经营预算支出表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QTOS</dc:creator>
  <cp:lastModifiedBy>Xuě</cp:lastModifiedBy>
  <dcterms:created xsi:type="dcterms:W3CDTF">2016-02-29T09:24:00Z</dcterms:created>
  <dcterms:modified xsi:type="dcterms:W3CDTF">2024-09-02T04:53:51Z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  <property fmtid="{D5CDD505-2E9C-101B-9397-08002B2CF9AE}" pid="5" name="ICV">
    <vt:lpwstr>3C9162BBAEF34C9495CE2E4F8E7BE3F3</vt:lpwstr>
  </property>
</Properties>
</file>