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13"/>
  </bookViews>
  <sheets>
    <sheet name="封面" sheetId="1" r:id="rId1"/>
    <sheet name="目录" sheetId="19" r:id="rId2"/>
    <sheet name="一般公共预算收入表" sheetId="2" r:id="rId3"/>
    <sheet name="一般公共预算支出表" sheetId="3" r:id="rId4"/>
    <sheet name="本级一般公共预算支出表" sheetId="10" r:id="rId5"/>
    <sheet name="本级一般公共预算基本支出表" sheetId="4" r:id="rId6"/>
    <sheet name="一般公共预算转移性收入支出表" sheetId="11" r:id="rId7"/>
    <sheet name="政府性基金收入表" sheetId="6" r:id="rId8"/>
    <sheet name="政府性基金支出表" sheetId="7" r:id="rId9"/>
    <sheet name="本级政府性基金支出表" sheetId="17" r:id="rId10"/>
    <sheet name="政府性基金转移支付收入支出表" sheetId="13" r:id="rId11"/>
    <sheet name="政府债务限额和余额情况表" sheetId="16" r:id="rId12"/>
    <sheet name="社会保险基金预算表" sheetId="15" r:id="rId13"/>
    <sheet name="社会保险基金收入表" sheetId="8" r:id="rId14"/>
    <sheet name="社会保险基金支出表" sheetId="14" r:id="rId15"/>
    <sheet name="国有资本经营预算收入表" sheetId="9" r:id="rId16"/>
    <sheet name="国有资本经营预算支出表" sheetId="5" r:id="rId17"/>
    <sheet name="本级国有资本经营预算支出表" sheetId="18" r:id="rId18"/>
    <sheet name="Sheet1" sheetId="20" r:id="rId19"/>
  </sheets>
  <definedNames>
    <definedName name="_xlnm._FilterDatabase" localSheetId="3" hidden="1">一般公共预算支出表!$A$5:$J$1321</definedName>
    <definedName name="_xlnm._FilterDatabase" localSheetId="4" hidden="1">本级一般公共预算支出表!$A$5:$N$1276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6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与2011年科目名称不同，2011年“预算编制业务”</t>
        </r>
      </text>
    </comment>
    <comment ref="A60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是否加项级科目，2011年未加</t>
        </r>
      </text>
    </comment>
    <comment ref="A60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88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2012年新增科目</t>
        </r>
      </text>
    </comment>
    <comment ref="A116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2011年科目“一般财政预算石油储备支出”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6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与2011年科目名称不同，2011年“预算编制业务”</t>
        </r>
      </text>
    </comment>
    <comment ref="A60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是否加项级科目，2011年未加</t>
        </r>
      </text>
    </comment>
    <comment ref="A60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88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2012年新增科目</t>
        </r>
      </text>
    </comment>
    <comment ref="A116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2011年科目“一般财政预算石油储备支出”</t>
        </r>
      </text>
    </comment>
  </commentList>
</comments>
</file>

<file path=xl/sharedStrings.xml><?xml version="1.0" encoding="utf-8"?>
<sst xmlns="http://schemas.openxmlformats.org/spreadsheetml/2006/main" count="3432" uniqueCount="1416">
  <si>
    <t>鹿寨县</t>
  </si>
  <si>
    <t>2021年预算执行情况和2022年预算（草案）</t>
  </si>
  <si>
    <t>鹿寨县财政局编制</t>
  </si>
  <si>
    <t>目    录</t>
  </si>
  <si>
    <t>一、一般公共预算预算报表</t>
  </si>
  <si>
    <t>（一）一般公共预算2022年收入预算(草案）</t>
  </si>
  <si>
    <t>（二）本级一般公共预算2022年支出预算(草案）</t>
  </si>
  <si>
    <t>（三）本级一般公共预算2022年支出预算(草案）</t>
  </si>
  <si>
    <t>（四）2022年当年财力安排的一般公共预算支出预算表-经济分类科目</t>
  </si>
  <si>
    <t>（五）一般公共预算转移性收入支出表(草案）</t>
  </si>
  <si>
    <t>二、政府性基金预算报表</t>
  </si>
  <si>
    <t>（一）政府性基金预算2022年收入预算(草案）</t>
  </si>
  <si>
    <t>（二）政府性基金预算2022年支出预算(草案）</t>
  </si>
  <si>
    <t>（三）本级政府性基金预算2022年支出预算(草案）</t>
  </si>
  <si>
    <t>（四）政府性基金预算2022年转移支付收入支出预算(草案）</t>
  </si>
  <si>
    <t>（五）2021年债务限额和余额情况表（草案）</t>
  </si>
  <si>
    <t>三、社会保险基金预算报表</t>
  </si>
  <si>
    <t>（一）本级社会保险基金预算2022年预算(草案）</t>
  </si>
  <si>
    <t>（二）本级社会保险基金预算2022年收入预算(草案）</t>
  </si>
  <si>
    <t>（三）本级社会保险基金预算2022年支出预算(草案）</t>
  </si>
  <si>
    <t>四、国有资本经营预算报表</t>
  </si>
  <si>
    <t>（一）国有资本经营预算2022年收入预算(草案）</t>
  </si>
  <si>
    <t>（二）国有资本经营预算2022年支出预算(草案）</t>
  </si>
  <si>
    <t>（三）本级国有资本经营预算2022年支出预算(草案）</t>
  </si>
  <si>
    <t>鹿寨县一般公共预算2022年收入预算(草案）</t>
  </si>
  <si>
    <t>单位:万元</t>
  </si>
  <si>
    <t>项            目</t>
  </si>
  <si>
    <t>2020年</t>
  </si>
  <si>
    <t>2021年</t>
  </si>
  <si>
    <t>2022年预算</t>
  </si>
  <si>
    <t>完成数</t>
  </si>
  <si>
    <t>预算数</t>
  </si>
  <si>
    <t>执行数</t>
  </si>
  <si>
    <t>完成预算%</t>
  </si>
  <si>
    <t>比上年完成数增减</t>
  </si>
  <si>
    <t>建议数</t>
  </si>
  <si>
    <t>比2021年执行数增减</t>
  </si>
  <si>
    <t>金额</t>
  </si>
  <si>
    <t>%</t>
  </si>
  <si>
    <t>一、税收收入</t>
  </si>
  <si>
    <t xml:space="preserve">   增值税</t>
  </si>
  <si>
    <t xml:space="preserve">   营业税</t>
  </si>
  <si>
    <t xml:space="preserve">   消费税</t>
  </si>
  <si>
    <t xml:space="preserve">   企业所得税</t>
  </si>
  <si>
    <t xml:space="preserve">   企业所得税退税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</si>
  <si>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</si>
  <si>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</si>
  <si>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</si>
  <si>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</si>
  <si>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</si>
  <si>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</si>
  <si>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</si>
  <si>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车船使用和牌照税</t>
  </si>
  <si>
    <t xml:space="preserve">   耕地占用税</t>
  </si>
  <si>
    <t xml:space="preserve">   契税</t>
  </si>
  <si>
    <t xml:space="preserve">   烟叶税</t>
  </si>
  <si>
    <t xml:space="preserve">   环境保护税</t>
  </si>
  <si>
    <t xml:space="preserve">   其他税收收入</t>
  </si>
  <si>
    <t>二、非税收入</t>
  </si>
  <si>
    <t xml:space="preserve">   专项收入</t>
  </si>
  <si>
    <t xml:space="preserve">        其中：排污费收入</t>
  </si>
  <si>
    <t xml:space="preserve">             水资源费收入</t>
  </si>
  <si>
    <t xml:space="preserve">             教育费附加收入</t>
  </si>
  <si>
    <t xml:space="preserve">             矿产资源专项收入</t>
  </si>
  <si>
    <t xml:space="preserve">             地方教育附加收入</t>
  </si>
  <si>
    <t xml:space="preserve">             残疾人就业保障金收入</t>
  </si>
  <si>
    <t xml:space="preserve">             教育资金收入（从地方土地
             出让收益中计提）</t>
  </si>
  <si>
    <t xml:space="preserve">             农田水利建设资金收入（从
             地方土地出让收益计提）</t>
  </si>
  <si>
    <t xml:space="preserve">             育林基金收入</t>
  </si>
  <si>
    <t xml:space="preserve">             森林植被恢复费</t>
  </si>
  <si>
    <t xml:space="preserve">             水利建设基金收入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</si>
  <si>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</si>
  <si>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</si>
  <si>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</si>
  <si>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国有资源(资产)有偿使用收入</t>
  </si>
  <si>
    <t xml:space="preserve">   政府住房基金收入</t>
  </si>
  <si>
    <t xml:space="preserve">   其他收入</t>
  </si>
  <si>
    <t>一般公共预算收入合计</t>
  </si>
  <si>
    <t>转移性收入</t>
  </si>
  <si>
    <t xml:space="preserve">  上级补助收入</t>
  </si>
  <si>
    <t xml:space="preserve">    返还性收入</t>
  </si>
  <si>
    <t xml:space="preserve">       所得税基数返还收入</t>
  </si>
  <si>
    <t xml:space="preserve">       成品油、税费改革转移支付收入</t>
  </si>
  <si>
    <t xml:space="preserve">       增值税和消费税税收返还收入</t>
  </si>
  <si>
    <t xml:space="preserve">       其他税收返还收入</t>
  </si>
  <si>
    <t xml:space="preserve">    一般性转移支付收入</t>
  </si>
  <si>
    <t xml:space="preserve">       体制补助收入</t>
  </si>
  <si>
    <t xml:space="preserve">       均衡性转移支付收入</t>
  </si>
  <si>
    <t xml:space="preserve">       老少边穷转移支付收入</t>
  </si>
  <si>
    <t xml:space="preserve">       县级基本财力保障机制奖补资金收入</t>
  </si>
  <si>
    <t xml:space="preserve">       各项结算补助收入</t>
  </si>
  <si>
    <t xml:space="preserve">       成品油价格和税费改革转移支付补助收入</t>
  </si>
  <si>
    <t xml:space="preserve">       基层公检法司转移支付收入</t>
  </si>
  <si>
    <t xml:space="preserve">       义务教育等转移支付收入</t>
  </si>
  <si>
    <t xml:space="preserve">       农村综合改革转移支付收入</t>
  </si>
  <si>
    <t xml:space="preserve">       产粮（油）大县奖励资金收入</t>
  </si>
  <si>
    <t xml:space="preserve">       重点生态功能区转移支付收入</t>
  </si>
  <si>
    <t xml:space="preserve">       固定数额补助收入</t>
  </si>
  <si>
    <t xml:space="preserve">      革命老区转移支付收入</t>
  </si>
  <si>
    <t xml:space="preserve">      民族地区转移支付收入</t>
  </si>
  <si>
    <t xml:space="preserve">      欠发达地区转移支付收入</t>
  </si>
  <si>
    <t xml:space="preserve">      公共安全共同财政事权转移支付收入</t>
  </si>
  <si>
    <t xml:space="preserve">      教育共同财政事权转移支付收入</t>
  </si>
  <si>
    <t xml:space="preserve">      文化旅游体育与传媒共同财政事权转移支付收入</t>
  </si>
  <si>
    <t xml:space="preserve">       社会保障和就业共同财政事权转移支付收入</t>
  </si>
  <si>
    <t xml:space="preserve">       医疗卫生共同财政事权转移支付收入</t>
  </si>
  <si>
    <t xml:space="preserve">       节能环保共同财政事权转移支付收入</t>
  </si>
  <si>
    <t xml:space="preserve">       农林水共同财政事权转移支付收入</t>
  </si>
  <si>
    <t xml:space="preserve">       交通运输共同财政事权转移支付收入</t>
  </si>
  <si>
    <t xml:space="preserve">       住房保障共同财政事权转移支付收入</t>
  </si>
  <si>
    <t xml:space="preserve">       灾害防治及应急管理共同财政事权转移支付收入</t>
  </si>
  <si>
    <t xml:space="preserve">       其他共同财政事权转移支付收入</t>
  </si>
  <si>
    <t xml:space="preserve">       其他一般性转移支付收入</t>
  </si>
  <si>
    <t xml:space="preserve">    专项转移支付收入</t>
  </si>
  <si>
    <t xml:space="preserve">       一般公共服务</t>
  </si>
  <si>
    <t xml:space="preserve">       外交</t>
  </si>
  <si>
    <t xml:space="preserve">       国防</t>
  </si>
  <si>
    <t xml:space="preserve">       公共安全</t>
  </si>
  <si>
    <t xml:space="preserve">       教育</t>
  </si>
  <si>
    <t xml:space="preserve">       科学技术</t>
  </si>
  <si>
    <t xml:space="preserve">       文化旅游体育与传媒</t>
  </si>
  <si>
    <t xml:space="preserve">       社会保障和就业</t>
  </si>
  <si>
    <t xml:space="preserve">       卫生健康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</si>
  <si>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</si>
  <si>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</si>
  <si>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</si>
  <si>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</si>
  <si>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</si>
  <si>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</si>
  <si>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金融</t>
  </si>
  <si>
    <t xml:space="preserve">       自然资源海洋气象等</t>
  </si>
  <si>
    <t xml:space="preserve">       住房保障</t>
  </si>
  <si>
    <t xml:space="preserve">       灾害防治及应急管理支出</t>
  </si>
  <si>
    <t xml:space="preserve">       其他收入</t>
  </si>
  <si>
    <t xml:space="preserve">  上年结余收入</t>
  </si>
  <si>
    <t xml:space="preserve">  调入资金</t>
  </si>
  <si>
    <t xml:space="preserve">    从政府性基金预算调入一般公共预算</t>
  </si>
  <si>
    <t xml:space="preserve">    从国有资本经营预算调入一般公共预算</t>
  </si>
  <si>
    <t xml:space="preserve">    从其他资金调入一般公共预算</t>
  </si>
  <si>
    <t xml:space="preserve">  调入预算稳定调节基金</t>
  </si>
  <si>
    <t xml:space="preserve">  债券转贷收入</t>
  </si>
  <si>
    <t>收入总计</t>
  </si>
  <si>
    <t>鹿寨县一般公共预算2022年支出预算(草案）</t>
  </si>
  <si>
    <t>项       目</t>
  </si>
  <si>
    <t>年初预算</t>
  </si>
  <si>
    <t>完成年初预算%</t>
  </si>
  <si>
    <t>比2021年年初预算增减</t>
  </si>
  <si>
    <t>本级</t>
  </si>
  <si>
    <t>上级</t>
  </si>
  <si>
    <t>上年结转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</si>
  <si>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</si>
  <si>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</si>
  <si>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</si>
  <si>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</si>
  <si>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</si>
  <si>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</si>
  <si>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</si>
  <si>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</si>
  <si>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</si>
  <si>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</si>
  <si>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</si>
  <si>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</si>
  <si>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</si>
  <si>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</si>
  <si>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</si>
  <si>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</si>
  <si>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</si>
  <si>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</si>
  <si>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</si>
  <si>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</si>
  <si>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</si>
  <si>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</si>
  <si>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</si>
  <si>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</si>
  <si>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</si>
  <si>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</si>
  <si>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</si>
  <si>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</si>
  <si>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</si>
  <si>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</si>
  <si>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</si>
  <si>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</si>
  <si>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</si>
  <si>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</si>
  <si>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</si>
  <si>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</si>
  <si>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</si>
  <si>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</si>
  <si>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</si>
  <si>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</si>
  <si>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</si>
  <si>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</si>
  <si>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</si>
  <si>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</si>
  <si>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</si>
  <si>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</si>
  <si>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</si>
  <si>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</si>
  <si>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</si>
  <si>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</si>
  <si>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</si>
  <si>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</si>
  <si>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</si>
  <si>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</si>
  <si>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</si>
  <si>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</si>
  <si>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</si>
  <si>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</si>
  <si>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</si>
  <si>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</si>
  <si>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</si>
  <si>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</si>
  <si>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</si>
  <si>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</si>
  <si>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</si>
  <si>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</si>
  <si>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</si>
  <si>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</si>
  <si>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</si>
  <si>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</si>
  <si>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</si>
  <si>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</si>
  <si>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</si>
  <si>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公务员综合管理</t>
    </r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</si>
  <si>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</si>
  <si>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</si>
  <si>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</si>
  <si>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</si>
  <si>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</si>
  <si>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</si>
  <si>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</si>
  <si>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</si>
  <si>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</si>
  <si>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</si>
  <si>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</si>
  <si>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</si>
  <si>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</si>
  <si>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</si>
  <si>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</si>
  <si>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</si>
  <si>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</si>
  <si>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</si>
  <si>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</si>
  <si>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</si>
  <si>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</si>
  <si>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</si>
  <si>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</si>
  <si>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</si>
  <si>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</si>
  <si>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</si>
  <si>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</si>
  <si>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</si>
  <si>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</si>
  <si>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</si>
  <si>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</si>
  <si>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</si>
  <si>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</si>
  <si>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</si>
  <si>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</si>
  <si>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</si>
  <si>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</si>
  <si>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</si>
  <si>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</si>
  <si>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</si>
  <si>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</si>
  <si>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</si>
  <si>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</si>
  <si>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</si>
  <si>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</si>
  <si>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</si>
  <si>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</si>
  <si>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</si>
  <si>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</si>
  <si>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</si>
  <si>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</si>
  <si>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</si>
  <si>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</si>
  <si>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网信业务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</si>
  <si>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</si>
  <si>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</si>
  <si>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</si>
  <si>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市场监管执法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</si>
  <si>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</si>
  <si>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</si>
  <si>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</si>
  <si>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</si>
  <si>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</si>
  <si>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</si>
  <si>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</si>
  <si>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</si>
  <si>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</si>
  <si>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</si>
  <si>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</si>
  <si>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</si>
  <si>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二、国防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</si>
  <si>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</si>
  <si>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</si>
  <si>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</si>
  <si>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</si>
  <si>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</si>
  <si>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</si>
  <si>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预备役部队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</si>
  <si>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民兵</t>
    </r>
  </si>
  <si>
    <t xml:space="preserve">      其他国防动员支出</t>
  </si>
  <si>
    <t xml:space="preserve">    其他国防支出</t>
  </si>
  <si>
    <t>三、公共安全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</si>
  <si>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</si>
  <si>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</si>
  <si>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</si>
  <si>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</si>
  <si>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</si>
  <si>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</si>
  <si>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</si>
  <si>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</si>
  <si>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</si>
  <si>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</si>
  <si>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</si>
  <si>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</si>
  <si>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</si>
  <si>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</si>
  <si>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</si>
  <si>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</si>
  <si>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</si>
  <si>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</si>
  <si>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</si>
  <si>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</si>
  <si>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</si>
  <si>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</si>
  <si>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</si>
  <si>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</si>
  <si>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</si>
  <si>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</si>
  <si>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</si>
  <si>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</si>
  <si>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</si>
  <si>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法治建设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</si>
  <si>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</si>
  <si>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</si>
  <si>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</si>
  <si>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</si>
  <si>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</si>
  <si>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</si>
  <si>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</si>
  <si>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</si>
  <si>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</si>
  <si>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</si>
  <si>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</si>
  <si>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</si>
  <si>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</si>
  <si>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</si>
  <si>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</si>
  <si>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</si>
  <si>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</si>
  <si>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</si>
  <si>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</si>
  <si>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网络运行及维护</t>
  </si>
  <si>
    <t xml:space="preserve">      其他缉私警察支出</t>
  </si>
  <si>
    <t xml:space="preserve">    其他公共安全支出</t>
  </si>
  <si>
    <t>四、教育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</si>
  <si>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</si>
  <si>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</si>
  <si>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</si>
  <si>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</si>
  <si>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</si>
  <si>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</si>
  <si>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</si>
  <si>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</si>
  <si>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</si>
  <si>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化解普通高中债务支出</t>
    </r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</si>
  <si>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</si>
  <si>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</si>
  <si>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</si>
  <si>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</si>
  <si>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</si>
  <si>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</si>
  <si>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</si>
  <si>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</si>
  <si>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</si>
  <si>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</si>
  <si>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</si>
  <si>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</si>
  <si>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</si>
  <si>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</si>
  <si>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</si>
  <si>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</si>
  <si>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</si>
  <si>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</si>
  <si>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</si>
  <si>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</si>
  <si>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</si>
  <si>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</si>
  <si>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</si>
  <si>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</si>
  <si>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</si>
  <si>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</si>
  <si>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</si>
  <si>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</si>
  <si>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</si>
  <si>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</si>
  <si>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</si>
  <si>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</si>
  <si>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</si>
  <si>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</si>
  <si>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</si>
  <si>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</si>
  <si>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</si>
  <si>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</si>
  <si>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</si>
  <si>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</si>
  <si>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五、科学技术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</si>
  <si>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</si>
  <si>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</si>
  <si>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</si>
  <si>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</si>
  <si>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</si>
  <si>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</si>
  <si>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</si>
  <si>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</si>
  <si>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</si>
  <si>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</si>
  <si>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</si>
  <si>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</si>
  <si>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</si>
  <si>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</si>
  <si>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</si>
  <si>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</si>
  <si>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</si>
  <si>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</si>
  <si>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</si>
  <si>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</si>
  <si>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</si>
  <si>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</si>
  <si>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</si>
  <si>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</si>
  <si>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</si>
  <si>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</si>
  <si>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</si>
  <si>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</si>
  <si>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</si>
  <si>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</si>
  <si>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</si>
  <si>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</si>
  <si>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</si>
  <si>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</si>
  <si>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</si>
  <si>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</si>
  <si>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</si>
  <si>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</si>
  <si>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</si>
  <si>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</si>
  <si>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</si>
  <si>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</si>
  <si>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</si>
  <si>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</si>
  <si>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</si>
  <si>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</si>
  <si>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六、文化旅游体育与传媒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</si>
  <si>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</si>
  <si>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</si>
  <si>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</si>
  <si>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</si>
  <si>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</si>
  <si>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</si>
  <si>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</si>
  <si>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</si>
  <si>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</si>
  <si>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</si>
  <si>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</si>
  <si>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</si>
  <si>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</si>
  <si>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</si>
  <si>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</si>
  <si>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</si>
  <si>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</si>
  <si>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</si>
  <si>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</si>
  <si>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</si>
  <si>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</si>
  <si>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</si>
  <si>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</si>
  <si>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</si>
  <si>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</si>
  <si>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</si>
  <si>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</si>
  <si>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</si>
  <si>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</si>
  <si>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</si>
  <si>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</si>
  <si>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</si>
  <si>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</si>
  <si>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</si>
  <si>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</si>
  <si>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</si>
  <si>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</si>
  <si>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</si>
  <si>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</si>
  <si>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</si>
  <si>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</si>
  <si>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七、社会保障和就业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</si>
  <si>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</si>
  <si>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</si>
  <si>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</si>
  <si>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</si>
  <si>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</si>
  <si>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</si>
  <si>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</si>
  <si>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</si>
  <si>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</si>
  <si>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</si>
  <si>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</si>
  <si>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</si>
  <si>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</si>
  <si>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</si>
  <si>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</si>
  <si>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</si>
  <si>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</si>
  <si>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</si>
  <si>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</si>
  <si>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</si>
  <si>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</si>
  <si>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</si>
  <si>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</si>
  <si>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</si>
  <si>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</si>
  <si>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</si>
  <si>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</si>
  <si>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</si>
  <si>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</si>
  <si>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</si>
  <si>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</si>
  <si>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</si>
  <si>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</si>
  <si>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</si>
  <si>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</si>
  <si>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</si>
  <si>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</si>
  <si>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</si>
  <si>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</si>
  <si>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</si>
  <si>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</si>
  <si>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</si>
  <si>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</si>
  <si>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</si>
  <si>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</si>
  <si>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</si>
  <si>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</si>
  <si>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</si>
  <si>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</si>
  <si>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</si>
  <si>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</si>
  <si>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</si>
  <si>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</si>
  <si>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</si>
  <si>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</si>
  <si>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</si>
  <si>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</si>
  <si>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</si>
  <si>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</si>
  <si>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</si>
  <si>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</si>
  <si>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</si>
  <si>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</si>
  <si>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</si>
  <si>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</si>
  <si>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</si>
  <si>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</si>
  <si>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</si>
  <si>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</si>
  <si>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</si>
  <si>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</si>
  <si>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</si>
  <si>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</si>
  <si>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</si>
  <si>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</si>
  <si>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</si>
  <si>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</si>
  <si>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</si>
  <si>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</si>
  <si>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</si>
  <si>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</si>
  <si>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</si>
  <si>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</si>
  <si>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</si>
  <si>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</si>
  <si>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</si>
  <si>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</si>
  <si>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</si>
  <si>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</si>
  <si>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</si>
  <si>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</si>
  <si>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</si>
  <si>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</si>
  <si>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</si>
  <si>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</si>
  <si>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</si>
  <si>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</si>
  <si>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</si>
  <si>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</si>
  <si>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</si>
  <si>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</si>
  <si>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</si>
  <si>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八、卫生健康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</si>
  <si>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</si>
  <si>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</si>
  <si>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</si>
  <si>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</si>
  <si>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</si>
  <si>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</si>
  <si>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</si>
  <si>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</si>
  <si>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</si>
  <si>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</si>
  <si>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</si>
  <si>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</si>
  <si>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</si>
  <si>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</si>
  <si>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</si>
  <si>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</si>
  <si>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</si>
  <si>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</si>
  <si>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</si>
  <si>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</si>
  <si>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</si>
  <si>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</si>
  <si>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</si>
  <si>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</si>
  <si>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</si>
  <si>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</si>
  <si>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</si>
  <si>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</si>
  <si>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</si>
  <si>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</si>
  <si>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</si>
  <si>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</si>
  <si>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</si>
  <si>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</si>
  <si>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</si>
  <si>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</si>
  <si>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</si>
  <si>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</si>
  <si>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</si>
  <si>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</si>
  <si>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</si>
  <si>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</si>
  <si>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</si>
  <si>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</si>
  <si>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</si>
  <si>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</si>
  <si>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</si>
  <si>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</si>
  <si>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</si>
  <si>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</si>
  <si>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</si>
  <si>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</si>
  <si>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</si>
  <si>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</si>
  <si>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</si>
  <si>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</si>
  <si>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</si>
  <si>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</si>
  <si>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</si>
  <si>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</si>
  <si>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</si>
  <si>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</si>
  <si>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>九、节能环保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</si>
  <si>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</si>
  <si>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</si>
  <si>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</si>
  <si>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</si>
  <si>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</si>
  <si>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</si>
  <si>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</si>
  <si>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</si>
  <si>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</si>
  <si>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</si>
  <si>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</si>
  <si>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</si>
  <si>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</si>
  <si>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</si>
  <si>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</si>
  <si>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</si>
  <si>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</si>
  <si>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</si>
  <si>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</si>
  <si>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</si>
  <si>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</si>
  <si>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</si>
  <si>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</si>
  <si>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</si>
  <si>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</si>
  <si>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</si>
  <si>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</si>
  <si>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</si>
  <si>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</si>
  <si>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</si>
  <si>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</si>
  <si>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</si>
  <si>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</si>
  <si>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</si>
  <si>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</si>
  <si>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</si>
  <si>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</si>
  <si>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</si>
  <si>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</si>
  <si>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</si>
  <si>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</si>
  <si>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</si>
  <si>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</si>
  <si>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</si>
  <si>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</si>
  <si>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</si>
  <si>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</si>
  <si>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</si>
  <si>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</si>
  <si>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</si>
  <si>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</si>
  <si>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</si>
  <si>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</si>
  <si>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</si>
  <si>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</si>
  <si>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</si>
  <si>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</si>
  <si>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</si>
  <si>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</si>
  <si>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</si>
  <si>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</si>
  <si>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三峡库区移民专项支出</t>
  </si>
  <si>
    <t xml:space="preserve">      农村电网建设</t>
  </si>
  <si>
    <t xml:space="preserve">      其他能源管理事务支出</t>
  </si>
  <si>
    <t xml:space="preserve">    江河湖库流域治理与保护</t>
  </si>
  <si>
    <t xml:space="preserve">      水源地建设与保护</t>
  </si>
  <si>
    <t xml:space="preserve">      河流治理与保护</t>
  </si>
  <si>
    <t xml:space="preserve">      湖库生态环境保护</t>
  </si>
  <si>
    <t xml:space="preserve">      地下水修复与保护</t>
  </si>
  <si>
    <t xml:space="preserve">      其他江河湖库流域治理与保护</t>
  </si>
  <si>
    <t xml:space="preserve">    其他节能环保支出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</si>
  <si>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</si>
  <si>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</si>
  <si>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</si>
  <si>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</si>
  <si>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</si>
  <si>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</si>
  <si>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</si>
  <si>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</si>
  <si>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</si>
  <si>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</si>
  <si>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</si>
  <si>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</si>
  <si>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</si>
  <si>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</si>
  <si>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</si>
  <si>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</si>
  <si>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</si>
  <si>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</si>
  <si>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</si>
  <si>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十一、农林水事务</t>
  </si>
  <si>
    <t xml:space="preserve">      农业农村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</si>
  <si>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</si>
  <si>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</si>
  <si>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</si>
  <si>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</si>
  <si>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</si>
  <si>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</si>
  <si>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</si>
  <si>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</si>
  <si>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</si>
  <si>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</si>
  <si>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</si>
  <si>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</si>
  <si>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农业生产发展</t>
  </si>
  <si>
    <t xml:space="preserve">        农村合作经济</t>
  </si>
  <si>
    <t xml:space="preserve">        农产品加工与促销</t>
  </si>
  <si>
    <t xml:space="preserve">        农村社会事业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</si>
  <si>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</si>
  <si>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</si>
  <si>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</si>
  <si>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</si>
  <si>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农田建设</t>
  </si>
  <si>
    <t xml:space="preserve">        其他农业农村支出</t>
  </si>
  <si>
    <t xml:space="preserve">      林业和草原</t>
  </si>
  <si>
    <t xml:space="preserve">        事业机构</t>
  </si>
  <si>
    <t xml:space="preserve">        森林资源培育</t>
  </si>
  <si>
    <t xml:space="preserve">        林业技术推广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</si>
  <si>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</si>
  <si>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</si>
  <si>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</si>
  <si>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</si>
  <si>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</si>
  <si>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</si>
  <si>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</si>
  <si>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</si>
  <si>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</si>
  <si>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</si>
  <si>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</si>
  <si>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</si>
  <si>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</si>
  <si>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</si>
  <si>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</si>
  <si>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</si>
  <si>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其他林业和草原支出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</si>
  <si>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</si>
  <si>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</si>
  <si>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</si>
  <si>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</si>
  <si>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</si>
  <si>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</si>
  <si>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</si>
  <si>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</si>
  <si>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</si>
  <si>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</si>
  <si>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</si>
  <si>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</si>
  <si>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</si>
  <si>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农村水利</t>
  </si>
  <si>
    <t xml:space="preserve">        水利技术推广</t>
  </si>
  <si>
    <t xml:space="preserve">        国际河流治理与管理</t>
  </si>
  <si>
    <t xml:space="preserve">        江河湖库水系综合治理</t>
  </si>
  <si>
    <t xml:space="preserve">        大中型水库移民后期扶持专项支出</t>
  </si>
  <si>
    <t xml:space="preserve">        水利安全监督</t>
  </si>
  <si>
    <t xml:space="preserve">        水利建设征地及移民支出</t>
  </si>
  <si>
    <t xml:space="preserve">        农村人畜饮水</t>
  </si>
  <si>
    <t xml:space="preserve">        南水北调工程建设</t>
  </si>
  <si>
    <t xml:space="preserve">        南水北调工程管理</t>
  </si>
  <si>
    <t xml:space="preserve">        其他水利支出</t>
  </si>
  <si>
    <t xml:space="preserve">      巩固脱贫衔接乡村振兴</t>
  </si>
  <si>
    <t xml:space="preserve">        农村基础设施建设</t>
  </si>
  <si>
    <t xml:space="preserve">        生产发展</t>
  </si>
  <si>
    <t xml:space="preserve">        社会发展</t>
  </si>
  <si>
    <t xml:space="preserve">        贷款奖补和贴息</t>
  </si>
  <si>
    <t xml:space="preserve">       “三西”农业建设专项补助</t>
  </si>
  <si>
    <t xml:space="preserve">        其他巩固脱贫衔接乡村振兴支出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</si>
  <si>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</si>
  <si>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</si>
  <si>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</si>
  <si>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</si>
  <si>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</si>
  <si>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</si>
  <si>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</si>
  <si>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对村级公益事业建设的补助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</si>
  <si>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</si>
  <si>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</si>
  <si>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</si>
  <si>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</si>
  <si>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</si>
  <si>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</si>
  <si>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支持农村金融机构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</si>
  <si>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涉农贷款增量奖励</t>
    </r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</si>
  <si>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</si>
  <si>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</si>
  <si>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</si>
  <si>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</si>
  <si>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</si>
  <si>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</si>
  <si>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</si>
  <si>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</si>
  <si>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</si>
  <si>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其他农林水支出</t>
  </si>
  <si>
    <t>十二、交通运输</t>
  </si>
  <si>
    <t xml:space="preserve">      公路水路运输</t>
  </si>
  <si>
    <t xml:space="preserve">        公路建设</t>
  </si>
  <si>
    <t xml:space="preserve">        公路养护</t>
  </si>
  <si>
    <t xml:space="preserve">        公路和运输信息化建设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</si>
  <si>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</si>
  <si>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</si>
  <si>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</si>
  <si>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</si>
  <si>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</si>
  <si>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</si>
  <si>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</si>
  <si>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</si>
  <si>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</si>
  <si>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</si>
  <si>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</si>
  <si>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</si>
  <si>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</si>
  <si>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</si>
  <si>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</si>
  <si>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</si>
  <si>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</si>
  <si>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</si>
  <si>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</si>
  <si>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</si>
  <si>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</si>
  <si>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</si>
  <si>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</si>
  <si>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</si>
  <si>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</si>
  <si>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</si>
  <si>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</si>
  <si>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</si>
  <si>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</si>
  <si>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</si>
  <si>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</si>
  <si>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</si>
  <si>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</si>
  <si>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</si>
  <si>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石油价格改革补贴其他支出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</si>
  <si>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</si>
  <si>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</si>
  <si>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</si>
  <si>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</si>
  <si>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</si>
  <si>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</si>
  <si>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</si>
  <si>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</si>
  <si>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</si>
  <si>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</si>
  <si>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</si>
  <si>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十三、资源勘探电力信息等事务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</si>
  <si>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</si>
  <si>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</si>
  <si>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</si>
  <si>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</si>
  <si>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</si>
  <si>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</si>
  <si>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</si>
  <si>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</si>
  <si>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</si>
  <si>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</si>
  <si>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</si>
  <si>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</si>
  <si>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</si>
  <si>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</si>
  <si>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</si>
  <si>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</si>
  <si>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</si>
  <si>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</si>
  <si>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</si>
  <si>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</si>
  <si>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</si>
  <si>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</si>
  <si>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</si>
  <si>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</si>
  <si>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</si>
  <si>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</si>
  <si>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</si>
  <si>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</si>
  <si>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</si>
  <si>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</si>
  <si>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</si>
  <si>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</si>
  <si>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</si>
  <si>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</si>
  <si>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</si>
  <si>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</si>
  <si>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</si>
  <si>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</si>
  <si>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</si>
  <si>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其他资源勘探工业信息等支出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</si>
  <si>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</si>
  <si>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</si>
  <si>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</si>
  <si>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</si>
  <si>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其他资源勘探工业信息等支出</t>
  </si>
  <si>
    <t>十四、商业服务业等事务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</si>
  <si>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</si>
  <si>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</si>
  <si>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</si>
  <si>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</si>
  <si>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</si>
  <si>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</si>
  <si>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</si>
  <si>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</si>
  <si>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</si>
  <si>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</si>
  <si>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</si>
  <si>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</si>
  <si>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十五、金融支出</t>
  </si>
  <si>
    <t xml:space="preserve">      金融部门行政支出</t>
  </si>
  <si>
    <t xml:space="preserve">      金融发展支出</t>
  </si>
  <si>
    <t xml:space="preserve">      其他金融支出</t>
  </si>
  <si>
    <t>十六、自然资源海洋气象等事务</t>
  </si>
  <si>
    <t xml:space="preserve">      自然资源事务</t>
  </si>
  <si>
    <t xml:space="preserve">        自然资源规划及管理</t>
  </si>
  <si>
    <t xml:space="preserve">        土地资源调查</t>
  </si>
  <si>
    <t xml:space="preserve">        自然资源利用与保护</t>
  </si>
  <si>
    <t xml:space="preserve">        自然资源社会公益服务</t>
  </si>
  <si>
    <t xml:space="preserve">        自然资源行业业务管理</t>
  </si>
  <si>
    <t xml:space="preserve">        自然资源调查与确权登记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</si>
  <si>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</si>
  <si>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</si>
  <si>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</si>
  <si>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地质勘察与矿产资源管理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</si>
  <si>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</si>
  <si>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</si>
  <si>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</si>
  <si>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矿产资源专项收入安排的支出</t>
  </si>
  <si>
    <t xml:space="preserve">        其他自然资源事务支出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</si>
  <si>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</si>
  <si>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</si>
  <si>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</si>
  <si>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</si>
  <si>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</si>
  <si>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</si>
  <si>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</si>
  <si>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</si>
  <si>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</si>
  <si>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</si>
  <si>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</si>
  <si>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</si>
  <si>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其他自然资源海洋气象等支出</t>
  </si>
  <si>
    <t>十七、住房保障支出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</si>
  <si>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</si>
  <si>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</si>
  <si>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</si>
  <si>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</si>
  <si>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</si>
  <si>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</si>
  <si>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</si>
  <si>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</si>
  <si>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老旧小区改造</t>
  </si>
  <si>
    <t xml:space="preserve">        住房租赁市场发展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</si>
  <si>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</si>
  <si>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</si>
  <si>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</si>
  <si>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</si>
  <si>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</si>
  <si>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</si>
  <si>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</si>
  <si>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</si>
  <si>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</si>
  <si>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十八、粮油物资储备事务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</si>
  <si>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</si>
  <si>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</si>
  <si>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</si>
  <si>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</si>
  <si>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</si>
  <si>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</si>
  <si>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</si>
  <si>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</si>
  <si>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</si>
  <si>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</si>
  <si>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</si>
  <si>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</si>
  <si>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</si>
  <si>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</si>
  <si>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</si>
  <si>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</si>
  <si>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</si>
  <si>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</si>
  <si>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</si>
  <si>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</si>
  <si>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</si>
  <si>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</si>
  <si>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</si>
  <si>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国家留成油串换石油储备支出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</si>
  <si>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</si>
  <si>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</si>
  <si>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</si>
  <si>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</si>
  <si>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</si>
  <si>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</si>
  <si>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</si>
  <si>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</si>
  <si>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</si>
  <si>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</si>
  <si>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</si>
  <si>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</si>
  <si>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</si>
  <si>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</si>
  <si>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</si>
  <si>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</si>
  <si>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</si>
  <si>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</si>
  <si>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</si>
  <si>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</si>
  <si>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应急物资储备</t>
  </si>
  <si>
    <t xml:space="preserve">        其他重要商品储备支出</t>
  </si>
  <si>
    <t>十九、灾害防治及应急管理支出</t>
  </si>
  <si>
    <t xml:space="preserve">      应急管理事务</t>
  </si>
  <si>
    <t xml:space="preserve">        灾害风险防治</t>
  </si>
  <si>
    <t xml:space="preserve">        国务院安委会专项</t>
  </si>
  <si>
    <t xml:space="preserve">        安全监管</t>
  </si>
  <si>
    <t xml:space="preserve">        安全生产基础</t>
  </si>
  <si>
    <t xml:space="preserve">        应急救援</t>
  </si>
  <si>
    <t xml:space="preserve">        应急管理</t>
  </si>
  <si>
    <t xml:space="preserve">        其他应急管理支出</t>
  </si>
  <si>
    <t xml:space="preserve">      消防事务</t>
  </si>
  <si>
    <t xml:space="preserve">        消防应急救援</t>
  </si>
  <si>
    <t xml:space="preserve">        其他消防事务支出</t>
  </si>
  <si>
    <t xml:space="preserve">      森林消防事务</t>
  </si>
  <si>
    <t xml:space="preserve">        森林消防应急救援</t>
  </si>
  <si>
    <t xml:space="preserve">        其他森林消防事务支出</t>
  </si>
  <si>
    <t xml:space="preserve">      煤矿安全</t>
  </si>
  <si>
    <t xml:space="preserve">        煤矿安全监察事务</t>
  </si>
  <si>
    <t xml:space="preserve">        煤矿应急救援事务</t>
  </si>
  <si>
    <t xml:space="preserve">        其他煤矿安全支出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</si>
  <si>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</si>
  <si>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</si>
  <si>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</si>
  <si>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</si>
  <si>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</si>
  <si>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</si>
  <si>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地震减灾信息管理</t>
  </si>
  <si>
    <t xml:space="preserve">        地震减灾基础管理</t>
  </si>
  <si>
    <t xml:space="preserve">        地震事业机构</t>
  </si>
  <si>
    <t xml:space="preserve">        其他地震事务支出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</si>
  <si>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</si>
  <si>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</si>
  <si>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</si>
  <si>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</si>
  <si>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 xml:space="preserve">      自然灾害救灾及恢复重建支出</t>
  </si>
  <si>
    <t xml:space="preserve">        中央自然灾害生活补助</t>
  </si>
  <si>
    <t xml:space="preserve">        地方自然灾害生活补助</t>
  </si>
  <si>
    <t xml:space="preserve">        自然灾害救灾补助</t>
  </si>
  <si>
    <t xml:space="preserve">        自然灾害灾后重建补助</t>
  </si>
  <si>
    <t xml:space="preserve">        其他自然灾害救灾及恢复重建支出</t>
  </si>
  <si>
    <t xml:space="preserve">      其他灾害防治及应急管理支出</t>
  </si>
  <si>
    <t>十九、预备费</t>
  </si>
  <si>
    <t>二十、其他支出</t>
  </si>
  <si>
    <t xml:space="preserve">        年初预留</t>
  </si>
  <si>
    <t xml:space="preserve">        其他支出</t>
  </si>
  <si>
    <t>二十一、债务还本支出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</si>
  <si>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</si>
  <si>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</si>
  <si>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</si>
  <si>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>二十二、债务付息支出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</si>
  <si>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</si>
  <si>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</si>
  <si>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</si>
  <si>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>二十三、债务发行费用支出</t>
  </si>
  <si>
    <t xml:space="preserve">        一般债务发行费用支出</t>
  </si>
  <si>
    <t>一般公共预算支出合计</t>
  </si>
  <si>
    <t>转移性支出</t>
  </si>
  <si>
    <t xml:space="preserve">  上解上级支出</t>
  </si>
  <si>
    <t xml:space="preserve">     体制上解支出</t>
  </si>
  <si>
    <t xml:space="preserve">     专项上解支出</t>
  </si>
  <si>
    <t xml:space="preserve">  补助下级支出</t>
  </si>
  <si>
    <t xml:space="preserve">     补助各县支出</t>
  </si>
  <si>
    <t xml:space="preserve">     补助各区支出</t>
  </si>
  <si>
    <t xml:space="preserve">  调出资金</t>
  </si>
  <si>
    <t xml:space="preserve">  地方政府债券还本支出</t>
  </si>
  <si>
    <t xml:space="preserve">  地方政府一般债务转贷支出</t>
  </si>
  <si>
    <t xml:space="preserve">  安排预算稳定调节基金</t>
  </si>
  <si>
    <t xml:space="preserve">  年终结余</t>
  </si>
  <si>
    <t xml:space="preserve">    结转下年支出专款</t>
  </si>
  <si>
    <t xml:space="preserve">    净结余</t>
  </si>
  <si>
    <t>支出合计</t>
  </si>
  <si>
    <t>鹿寨县本级一般公共预算2022年支出预算(草案）</t>
  </si>
  <si>
    <t>鹿寨县2022年当年财力安排的一般公共预算支出预算表-经济分类科目</t>
  </si>
  <si>
    <t>金额单位：万元</t>
  </si>
  <si>
    <t>科目</t>
  </si>
  <si>
    <t>2022年预算建议数</t>
  </si>
  <si>
    <t>其中：</t>
  </si>
  <si>
    <t>基本支出</t>
  </si>
  <si>
    <t>项目支出</t>
  </si>
  <si>
    <t>一、机关工资福利支出</t>
  </si>
  <si>
    <t xml:space="preserve">        工资奖金津补贴</t>
  </si>
  <si>
    <t xml:space="preserve">        社会保障缴费</t>
  </si>
  <si>
    <t xml:space="preserve">        其他工资福利支出</t>
  </si>
  <si>
    <t>二、机关商品和服务支出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</si>
  <si>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</si>
  <si>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</si>
  <si>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</si>
  <si>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</si>
  <si>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</si>
  <si>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</si>
  <si>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公务用车运行维护费</t>
  </si>
  <si>
    <t xml:space="preserve">        维修（护）费</t>
  </si>
  <si>
    <t xml:space="preserve">        其他商品和服务支出</t>
  </si>
  <si>
    <t>三、机关资本性支出（一）</t>
  </si>
  <si>
    <t xml:space="preserve">        房屋建筑物购建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</si>
  <si>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</si>
  <si>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</si>
  <si>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</si>
  <si>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</si>
  <si>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其他资本性支出</t>
  </si>
  <si>
    <t>四、机关资本性支出（二）</t>
  </si>
  <si>
    <t>五、对事业单位经常性补助</t>
  </si>
  <si>
    <t xml:space="preserve">        工资福利支出</t>
  </si>
  <si>
    <t xml:space="preserve">        商品和服务支出</t>
  </si>
  <si>
    <t xml:space="preserve">        其他对事业单位补助</t>
  </si>
  <si>
    <t>六、对事业单位资本性补助</t>
  </si>
  <si>
    <t xml:space="preserve">        资本性支出（一）</t>
  </si>
  <si>
    <t xml:space="preserve">        资本性支出（二）</t>
  </si>
  <si>
    <t>七、对企业补助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</si>
  <si>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</si>
  <si>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</si>
  <si>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</si>
  <si>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对企业资本性支出（二）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</si>
  <si>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</si>
  <si>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</si>
  <si>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</si>
  <si>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</si>
  <si>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</si>
  <si>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</si>
  <si>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</si>
  <si>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</si>
  <si>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>十一、债务利息及费用支出</t>
  </si>
  <si>
    <t xml:space="preserve">        国内债务付息</t>
  </si>
  <si>
    <t>十二、债务还本支出</t>
  </si>
  <si>
    <t xml:space="preserve">        国内债务还本</t>
  </si>
  <si>
    <t>十三、预备费</t>
  </si>
  <si>
    <t xml:space="preserve">        预备费</t>
  </si>
  <si>
    <t>十三、其他支出</t>
  </si>
  <si>
    <t>财力安排的一般公共预算支出合计</t>
  </si>
  <si>
    <t>上级提前下达</t>
  </si>
  <si>
    <t>鹿寨县一般公共预算转移性收入支出表(草案）</t>
  </si>
  <si>
    <t xml:space="preserve">      贫困地区转移支付收入</t>
  </si>
  <si>
    <t>鹿寨县政府性基金预算2022年收入预算(草案）</t>
  </si>
  <si>
    <t>一、政府住房基金收入</t>
  </si>
  <si>
    <t>二、国有土地使用权出让金收入</t>
  </si>
  <si>
    <t>三、国有土地收益基金收入</t>
  </si>
  <si>
    <t>四、农业土地开发资金收入</t>
  </si>
  <si>
    <t>五、城镇公用事业附加收入</t>
  </si>
  <si>
    <t>六、城市基础设施配套费收入</t>
  </si>
  <si>
    <t xml:space="preserve">     </t>
  </si>
  <si>
    <t>七、新菜地开发建设基金收入</t>
  </si>
  <si>
    <t xml:space="preserve">    </t>
  </si>
  <si>
    <t>八、港口建设费收入</t>
  </si>
  <si>
    <t>九、转让政府还贷道路收费权收入</t>
  </si>
  <si>
    <t>十、散装水泥专项资金收入</t>
  </si>
  <si>
    <t>十一、新型墙体材料专项基金收入</t>
  </si>
  <si>
    <t>十二、彩票公益金收入</t>
  </si>
  <si>
    <t>十三、水土保持补偿费收入</t>
  </si>
  <si>
    <t>十四、污水处理费收入</t>
  </si>
  <si>
    <t>十五、其他政府性基金收入</t>
  </si>
  <si>
    <t>十六、专项债券对应项目专项收入</t>
  </si>
  <si>
    <t>基金收入合计</t>
  </si>
  <si>
    <t xml:space="preserve">  下级上解收入</t>
  </si>
  <si>
    <t xml:space="preserve"> </t>
  </si>
  <si>
    <t>鹿寨县政府性基金预算2022年支出预算(草案）</t>
  </si>
  <si>
    <t>备注</t>
  </si>
  <si>
    <t>完成预
算%</t>
  </si>
  <si>
    <t>一、文化体育与传媒</t>
  </si>
  <si>
    <t xml:space="preserve">    国家电影事业发展专项资金安排的支出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</si>
  <si>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</si>
  <si>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</si>
  <si>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</si>
  <si>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</si>
  <si>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</si>
  <si>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</si>
  <si>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</si>
  <si>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</si>
  <si>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</si>
  <si>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</si>
  <si>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二、社会保障和就业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</si>
  <si>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</si>
  <si>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</si>
  <si>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</si>
  <si>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</si>
  <si>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小型水库移民扶助基金支出</t>
  </si>
  <si>
    <t xml:space="preserve">      其他小型水库移民扶助基金支出</t>
  </si>
  <si>
    <t>三、城乡社区事务</t>
  </si>
  <si>
    <t xml:space="preserve">    政府住房基金支出</t>
  </si>
  <si>
    <t xml:space="preserve">      管理费用支出</t>
  </si>
  <si>
    <t xml:space="preserve">      廉租住房支出</t>
  </si>
  <si>
    <t xml:space="preserve">      公共租赁住房支出</t>
  </si>
  <si>
    <t xml:space="preserve">      公共租赁住房维护和管理支出</t>
  </si>
  <si>
    <t xml:space="preserve">      保障性住房租金补贴</t>
  </si>
  <si>
    <t xml:space="preserve">      其他政府住房基金支出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</si>
  <si>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</si>
  <si>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</si>
  <si>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</si>
  <si>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</si>
  <si>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</si>
  <si>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</si>
  <si>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</si>
  <si>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支付破产或改制企业职工安置费</t>
  </si>
  <si>
    <t xml:space="preserve">      棚户区改造支出</t>
  </si>
  <si>
    <t xml:space="preserve">      其他国有土地使用权出让收入安排的支出</t>
  </si>
  <si>
    <t xml:space="preserve">    城镇公用事业附加安排的支出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</si>
  <si>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</si>
  <si>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</si>
  <si>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</si>
  <si>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</si>
  <si>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</si>
  <si>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国有土地收益基金支出</t>
  </si>
  <si>
    <t>　    征地和拆迁补偿支出</t>
  </si>
  <si>
    <t>　    土地开发支出</t>
  </si>
  <si>
    <t>　    其他国有土地收益基金支出</t>
  </si>
  <si>
    <t xml:space="preserve">    农业土地开发资金支出</t>
  </si>
  <si>
    <t xml:space="preserve">    新增建设用地有偿使用费安排的支出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</si>
  <si>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</si>
  <si>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</si>
  <si>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</si>
  <si>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</si>
  <si>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其他新增建设用地土地有偿使用费安排的支出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</si>
  <si>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</si>
  <si>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</si>
  <si>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</si>
  <si>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污水处理设施建设和运营</t>
  </si>
  <si>
    <t xml:space="preserve">      代征手续费</t>
  </si>
  <si>
    <t xml:space="preserve">      其他污水处理费安排的支出</t>
  </si>
  <si>
    <t xml:space="preserve">    土地储备专项债券收入安排的支出</t>
  </si>
  <si>
    <t xml:space="preserve">      其他土地储备专项债券收入安排的支出</t>
  </si>
  <si>
    <t xml:space="preserve">    棚户区改造专项债券收入安排的支出</t>
  </si>
  <si>
    <t xml:space="preserve">      其他棚户区改造专项债券收入安排的支出</t>
  </si>
  <si>
    <t>四、农林水事务</t>
  </si>
  <si>
    <t xml:space="preserve">    新菜地开发建设基金支出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</si>
  <si>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</si>
  <si>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</si>
  <si>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</si>
  <si>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</si>
  <si>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</si>
  <si>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</si>
  <si>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</si>
  <si>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</si>
  <si>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</si>
  <si>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国家重大水利工程建设基金支出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</si>
  <si>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</si>
  <si>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</si>
  <si>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</si>
  <si>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</si>
  <si>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 xml:space="preserve">    水土保持补偿费安排的支出</t>
  </si>
  <si>
    <t xml:space="preserve">      综合治理和生态修复</t>
  </si>
  <si>
    <t xml:space="preserve">      预防保护和监督管理</t>
  </si>
  <si>
    <t xml:space="preserve">      其他水土保持补偿费安排的支出</t>
  </si>
  <si>
    <t>五、交通运输</t>
  </si>
  <si>
    <t xml:space="preserve">     港口建设费安排的支出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</si>
  <si>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</si>
  <si>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</si>
  <si>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</si>
  <si>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</si>
  <si>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其他转让政府还贷道路收费支出</t>
    </r>
  </si>
  <si>
    <t>六、资源勘探电力信息等事务</t>
  </si>
  <si>
    <t xml:space="preserve">     散装水泥专项资金支出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</si>
  <si>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</si>
  <si>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</si>
  <si>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</si>
  <si>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</si>
  <si>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</si>
  <si>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</si>
  <si>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 新型墙体材料专项基金支出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</si>
  <si>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</si>
  <si>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</si>
  <si>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</si>
  <si>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</si>
  <si>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</si>
  <si>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>七、商业服务业等事务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</si>
  <si>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旅游发展基金支出</t>
    </r>
  </si>
  <si>
    <t>八、其他支出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</si>
  <si>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其他政府性基金支出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</si>
  <si>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债务发行费用支出</t>
    </r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</si>
  <si>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</si>
  <si>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</si>
  <si>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</si>
  <si>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</si>
  <si>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</si>
  <si>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</si>
  <si>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</si>
  <si>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</si>
  <si>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</si>
  <si>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</si>
  <si>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</si>
  <si>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九、债务付息支出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</si>
  <si>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地方政府专项债务付息支出</t>
    </r>
  </si>
  <si>
    <t>十、债务发行费用支出</t>
  </si>
  <si>
    <t xml:space="preserve">    地方政府专项债务发行费用支出</t>
  </si>
  <si>
    <t>十一、抗疫特别国债安排的支出</t>
  </si>
  <si>
    <t>十二、上年结转专款支出</t>
  </si>
  <si>
    <t>基金支出合计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</si>
  <si>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债务还本支出</t>
    </r>
  </si>
  <si>
    <t>支出总计</t>
  </si>
  <si>
    <t>鹿寨县本级政府性基金预算2022年支出预算(草案）</t>
  </si>
  <si>
    <t>鹿寨县政府性基金预算2022年转移支付收入支出预算(草案）</t>
  </si>
  <si>
    <t>鹿寨县2021年债务限额和余额情况表（草案）</t>
  </si>
  <si>
    <t xml:space="preserve">      单位：万元</t>
  </si>
  <si>
    <t>项目名称</t>
  </si>
  <si>
    <t>年初债务余额</t>
  </si>
  <si>
    <t>期末债务余额</t>
  </si>
  <si>
    <t>年度限额</t>
  </si>
  <si>
    <t>限额使用比例%</t>
  </si>
  <si>
    <t>合计</t>
  </si>
  <si>
    <t>一般债务</t>
  </si>
  <si>
    <t>专项债务</t>
  </si>
  <si>
    <t>鹿寨县本级社会保险基金预算2022年预算(草案）</t>
  </si>
  <si>
    <t>单位：万元</t>
  </si>
  <si>
    <t>项  目</t>
  </si>
  <si>
    <t>2021年执行数</t>
  </si>
  <si>
    <t>一、鹿寨县本级社会保险基金收入合计</t>
  </si>
  <si>
    <t>（一）机关事业单位基本养老保险基金收入</t>
  </si>
  <si>
    <t>（二）城乡居民社会养老保险基金收入</t>
  </si>
  <si>
    <t>二、鹿寨县本级社会保险基金支出合计</t>
  </si>
  <si>
    <t>（一）机关事业单位基本养老保险基金支出</t>
  </si>
  <si>
    <t>（二）城乡居民社会养老保险基金支出</t>
  </si>
  <si>
    <t>三、鹿寨县本级社会保险基金本年收支结余合计</t>
  </si>
  <si>
    <t>四、鹿寨县本级社会保险基金年末累计结余合计</t>
  </si>
  <si>
    <t>鹿寨县本级社会保险基金预算2022年收入预算(草案）</t>
  </si>
  <si>
    <t>鹿寨县本级社会保险基金预算2022年支出预算(草案）</t>
  </si>
  <si>
    <t>鹿寨县国有资本经营预算2022年收入预算(草案）</t>
  </si>
  <si>
    <t>2021年
执行数</t>
  </si>
  <si>
    <t>一、利润收入</t>
  </si>
  <si>
    <t xml:space="preserve">    房地产企业利润收入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</si>
  <si>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</si>
  <si>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</si>
  <si>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</si>
  <si>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</si>
  <si>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其他国有资本经营预算企业股利、股息收入</t>
  </si>
  <si>
    <t>三、产权转让收入</t>
  </si>
  <si>
    <t xml:space="preserve">    国有独资企业产权转让收入</t>
  </si>
  <si>
    <t xml:space="preserve">    厂办大集体产权转让收入</t>
  </si>
  <si>
    <t>四、清算收入</t>
  </si>
  <si>
    <t>五、其他国有资本经营收入</t>
  </si>
  <si>
    <t>鹿寨县国有资本经营收入合计</t>
  </si>
  <si>
    <t>上级补助收入</t>
  </si>
  <si>
    <t>上年结余收入</t>
  </si>
  <si>
    <t>鹿寨县国有资本经营预算2022年支出预算(草案）</t>
  </si>
  <si>
    <t>一、社会保障和就业支出</t>
  </si>
  <si>
    <t>二、国有资本经营预算支出</t>
  </si>
  <si>
    <t>（一）  解决历史遗留问题及改革成本支出</t>
  </si>
  <si>
    <t xml:space="preserve">    厂办大集体改革支出</t>
  </si>
  <si>
    <t xml:space="preserve">    “三供一业”移交补助支出</t>
  </si>
  <si>
    <t xml:space="preserve">    国有企业改革成本支出</t>
  </si>
  <si>
    <t xml:space="preserve">    其他解决历史遗留问题及改革成本支出</t>
  </si>
  <si>
    <t xml:space="preserve"> （二） 国有企业资本金注入</t>
  </si>
  <si>
    <t xml:space="preserve">    国有经济结构调整支出</t>
  </si>
  <si>
    <t xml:space="preserve">    公益性设施投资支出</t>
  </si>
  <si>
    <t xml:space="preserve">    其他国有企业资本金注入</t>
  </si>
  <si>
    <t xml:space="preserve"> （三） 国有企业政策性补贴</t>
  </si>
  <si>
    <t xml:space="preserve"> （四） 金融国有资本经营预算支出</t>
  </si>
  <si>
    <t>国有资本经营预算支出合计</t>
  </si>
  <si>
    <t>三、转移性支出</t>
  </si>
  <si>
    <t xml:space="preserve">    调出一般公共预算支出</t>
  </si>
  <si>
    <t xml:space="preserve">    年终结转结余</t>
  </si>
  <si>
    <t>鹿寨县本级国有资本经营预算2022年支出预算(草案）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</si>
</sst>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42" formatCode="_ &quot;￥&quot;* #,##0_ ;_ &quot;￥&quot;* \-#,##0_ ;_ &quot;￥&quot;* &quot;-&quot;_ ;_ @_ "/>
    <numFmt numFmtId="177" formatCode="_-* #,##0_-;\-* #,##0_-;_-* &quot;-&quot;_-;_-@_-"/>
    <numFmt numFmtId="178" formatCode="0.0_ "/>
    <numFmt numFmtId="179" formatCode="0_ "/>
    <numFmt numFmtId="180" formatCode="0.00_ "/>
    <numFmt numFmtId="181" formatCode="0.0_);[Red]\(0.0\)"/>
    <numFmt numFmtId="182" formatCode="#,##0_);[Red]\(#,##0\)"/>
    <numFmt numFmtId="183" formatCode="#,##0.0_ "/>
    <numFmt numFmtId="184" formatCode="0_);[Red]\(0\)"/>
  </numFmts>
  <fonts count="53">
    <font>
      <sz val="12"/>
      <name val="宋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黑体"/>
      <charset val="134"/>
    </font>
    <font>
      <b/>
      <sz val="12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10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b/>
      <sz val="16"/>
      <name val="黑体"/>
      <charset val="134"/>
    </font>
    <font>
      <b/>
      <sz val="14"/>
      <name val="黑体"/>
      <charset val="134"/>
    </font>
    <font>
      <b/>
      <sz val="18"/>
      <color indexed="8"/>
      <name val="宋体"/>
      <charset val="134"/>
    </font>
    <font>
      <sz val="11"/>
      <color indexed="8"/>
      <name val="黑体"/>
      <charset val="134"/>
    </font>
    <font>
      <sz val="16"/>
      <name val="仿宋_GB2312"/>
      <charset val="134"/>
    </font>
    <font>
      <sz val="12"/>
      <name val="Times New Roman"/>
      <charset val="0"/>
    </font>
    <font>
      <b/>
      <sz val="36"/>
      <name val="方正小标宋简体"/>
      <charset val="134"/>
    </font>
    <font>
      <b/>
      <sz val="36"/>
      <name val="宋体"/>
      <charset val="134"/>
    </font>
    <font>
      <b/>
      <sz val="36"/>
      <name val="Times New Roman"/>
      <charset val="0"/>
    </font>
    <font>
      <sz val="24"/>
      <name val="方正小标宋简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31" fillId="9" borderId="0" applyNumberFormat="0" applyBorder="0" applyAlignment="0" applyProtection="0">
      <alignment vertical="center"/>
    </xf>
    <xf numFmtId="0" fontId="34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42" fillId="20" borderId="11" applyNumberFormat="0" applyAlignment="0" applyProtection="0">
      <alignment vertical="center"/>
    </xf>
    <xf numFmtId="0" fontId="43" fillId="21" borderId="13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0" borderId="0"/>
    <xf numFmtId="0" fontId="33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11" fillId="0" borderId="0">
      <alignment vertical="center"/>
    </xf>
    <xf numFmtId="0" fontId="3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0" borderId="0"/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43" fontId="0" fillId="0" borderId="0" applyFont="0" applyFill="0" applyBorder="0" applyAlignment="0" applyProtection="0">
      <alignment vertical="center"/>
    </xf>
    <xf numFmtId="0" fontId="17" fillId="0" borderId="0"/>
    <xf numFmtId="43" fontId="11" fillId="0" borderId="0" applyFont="0" applyFill="0" applyBorder="0" applyAlignment="0" applyProtection="0">
      <alignment vertical="center"/>
    </xf>
    <xf numFmtId="0" fontId="17" fillId="0" borderId="0"/>
    <xf numFmtId="43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42" fontId="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</cellStyleXfs>
  <cellXfs count="354">
    <xf numFmtId="0" fontId="0" fillId="0" borderId="0" xfId="0">
      <alignment vertical="center"/>
    </xf>
    <xf numFmtId="0" fontId="1" fillId="0" borderId="0" xfId="68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right" vertical="center" wrapText="1"/>
    </xf>
    <xf numFmtId="0" fontId="3" fillId="0" borderId="2" xfId="87" applyFont="1" applyBorder="1" applyAlignment="1">
      <alignment horizontal="center" vertical="center"/>
    </xf>
    <xf numFmtId="0" fontId="3" fillId="0" borderId="3" xfId="85" applyFont="1" applyBorder="1" applyAlignment="1">
      <alignment horizontal="center" vertical="center" wrapText="1"/>
    </xf>
    <xf numFmtId="0" fontId="3" fillId="0" borderId="4" xfId="85" applyFont="1" applyBorder="1" applyAlignment="1">
      <alignment horizontal="center" vertical="center"/>
    </xf>
    <xf numFmtId="0" fontId="3" fillId="0" borderId="5" xfId="85" applyFont="1" applyBorder="1" applyAlignment="1">
      <alignment horizontal="center" vertical="center"/>
    </xf>
    <xf numFmtId="0" fontId="3" fillId="0" borderId="6" xfId="85" applyFont="1" applyBorder="1" applyAlignment="1">
      <alignment horizontal="center" vertical="center"/>
    </xf>
    <xf numFmtId="0" fontId="3" fillId="0" borderId="7" xfId="85" applyFont="1" applyBorder="1" applyAlignment="1">
      <alignment horizontal="center" vertical="center" wrapText="1"/>
    </xf>
    <xf numFmtId="177" fontId="3" fillId="0" borderId="3" xfId="84" applyNumberFormat="1" applyFont="1" applyBorder="1" applyAlignment="1">
      <alignment horizontal="center" vertical="center" wrapText="1"/>
    </xf>
    <xf numFmtId="177" fontId="3" fillId="0" borderId="4" xfId="84" applyNumberFormat="1" applyFont="1" applyBorder="1" applyAlignment="1">
      <alignment horizontal="center" vertical="center" wrapText="1"/>
    </xf>
    <xf numFmtId="177" fontId="3" fillId="0" borderId="6" xfId="84" applyNumberFormat="1" applyFont="1" applyBorder="1" applyAlignment="1">
      <alignment horizontal="center" vertical="center" wrapText="1"/>
    </xf>
    <xf numFmtId="0" fontId="3" fillId="0" borderId="8" xfId="85" applyFont="1" applyBorder="1" applyAlignment="1">
      <alignment horizontal="center" vertical="center" wrapText="1"/>
    </xf>
    <xf numFmtId="177" fontId="3" fillId="0" borderId="8" xfId="84" applyNumberFormat="1" applyFont="1" applyBorder="1" applyAlignment="1">
      <alignment horizontal="center" vertical="center" wrapText="1"/>
    </xf>
    <xf numFmtId="176" fontId="3" fillId="0" borderId="2" xfId="84" applyNumberFormat="1" applyFont="1" applyBorder="1" applyAlignment="1">
      <alignment horizontal="center" vertical="center"/>
    </xf>
    <xf numFmtId="177" fontId="3" fillId="0" borderId="2" xfId="84" applyNumberFormat="1" applyFont="1" applyBorder="1" applyAlignment="1">
      <alignment horizontal="center" vertical="center"/>
    </xf>
    <xf numFmtId="0" fontId="4" fillId="0" borderId="2" xfId="69" applyFont="1" applyFill="1" applyBorder="1" applyAlignment="1">
      <alignment horizontal="left" vertical="center" wrapText="1"/>
    </xf>
    <xf numFmtId="0" fontId="3" fillId="0" borderId="2" xfId="62" applyNumberFormat="1" applyFont="1" applyFill="1" applyBorder="1" applyAlignment="1">
      <alignment horizontal="right" vertical="center"/>
    </xf>
    <xf numFmtId="178" fontId="4" fillId="0" borderId="8" xfId="67" applyNumberFormat="1" applyFont="1" applyFill="1" applyBorder="1" applyAlignment="1">
      <alignment horizontal="center" vertical="center" wrapText="1"/>
    </xf>
    <xf numFmtId="0" fontId="3" fillId="0" borderId="2" xfId="69" applyFont="1" applyFill="1" applyBorder="1" applyAlignment="1">
      <alignment horizontal="left" vertical="center" wrapText="1"/>
    </xf>
    <xf numFmtId="179" fontId="3" fillId="0" borderId="2" xfId="62" applyNumberFormat="1" applyFont="1" applyFill="1" applyBorder="1" applyAlignment="1">
      <alignment horizontal="right" vertical="center"/>
    </xf>
    <xf numFmtId="178" fontId="4" fillId="0" borderId="8" xfId="67" applyNumberFormat="1" applyFont="1" applyFill="1" applyBorder="1" applyAlignment="1">
      <alignment horizontal="right" vertical="center" wrapText="1"/>
    </xf>
    <xf numFmtId="179" fontId="3" fillId="0" borderId="2" xfId="78" applyNumberFormat="1" applyFont="1" applyFill="1" applyBorder="1" applyAlignment="1">
      <alignment vertical="center"/>
    </xf>
    <xf numFmtId="0" fontId="4" fillId="0" borderId="2" xfId="69" applyFont="1" applyFill="1" applyBorder="1" applyAlignment="1">
      <alignment horizontal="center" vertical="center" wrapText="1"/>
    </xf>
    <xf numFmtId="0" fontId="4" fillId="0" borderId="4" xfId="67" applyFont="1" applyFill="1" applyBorder="1" applyAlignment="1">
      <alignment horizontal="left" vertical="center" wrapText="1"/>
    </xf>
    <xf numFmtId="0" fontId="4" fillId="0" borderId="2" xfId="67" applyFont="1" applyFill="1" applyBorder="1" applyAlignment="1">
      <alignment horizontal="center" vertical="center" wrapText="1"/>
    </xf>
    <xf numFmtId="0" fontId="4" fillId="2" borderId="2" xfId="67" applyFont="1" applyFill="1" applyBorder="1" applyAlignment="1">
      <alignment horizontal="center" vertical="center" wrapText="1"/>
    </xf>
    <xf numFmtId="0" fontId="4" fillId="3" borderId="2" xfId="67" applyNumberFormat="1" applyFont="1" applyFill="1" applyBorder="1" applyAlignment="1">
      <alignment horizontal="right" vertical="center" wrapText="1"/>
    </xf>
    <xf numFmtId="179" fontId="4" fillId="3" borderId="2" xfId="67" applyNumberFormat="1" applyFont="1" applyFill="1" applyBorder="1" applyAlignment="1">
      <alignment horizontal="right" vertical="center" wrapText="1"/>
    </xf>
    <xf numFmtId="178" fontId="4" fillId="3" borderId="8" xfId="67" applyNumberFormat="1" applyFont="1" applyFill="1" applyBorder="1" applyAlignment="1">
      <alignment horizontal="right" vertical="center" wrapText="1"/>
    </xf>
    <xf numFmtId="0" fontId="5" fillId="0" borderId="0" xfId="78" applyFont="1" applyFill="1"/>
    <xf numFmtId="176" fontId="5" fillId="0" borderId="0" xfId="78" applyNumberFormat="1" applyFont="1" applyFill="1"/>
    <xf numFmtId="0" fontId="6" fillId="0" borderId="0" xfId="66" applyFont="1" applyFill="1" applyBorder="1" applyAlignment="1">
      <alignment horizontal="center" vertical="center" wrapText="1"/>
    </xf>
    <xf numFmtId="0" fontId="7" fillId="0" borderId="0" xfId="66" applyFont="1">
      <alignment vertical="center"/>
    </xf>
    <xf numFmtId="0" fontId="7" fillId="0" borderId="1" xfId="66" applyFont="1" applyFill="1" applyBorder="1" applyAlignment="1">
      <alignment horizontal="right" vertical="center" wrapText="1"/>
    </xf>
    <xf numFmtId="0" fontId="7" fillId="0" borderId="1" xfId="66" applyFont="1" applyFill="1" applyBorder="1" applyAlignment="1">
      <alignment vertical="center"/>
    </xf>
    <xf numFmtId="0" fontId="8" fillId="0" borderId="2" xfId="85" applyFont="1" applyBorder="1" applyAlignment="1">
      <alignment horizontal="center" vertical="center"/>
    </xf>
    <xf numFmtId="0" fontId="8" fillId="0" borderId="3" xfId="85" applyFont="1" applyBorder="1" applyAlignment="1">
      <alignment horizontal="center" vertical="center" wrapText="1"/>
    </xf>
    <xf numFmtId="0" fontId="8" fillId="0" borderId="7" xfId="62" applyFont="1" applyBorder="1" applyAlignment="1">
      <alignment horizontal="center" vertical="center"/>
    </xf>
    <xf numFmtId="177" fontId="8" fillId="0" borderId="2" xfId="84" applyNumberFormat="1" applyFont="1" applyBorder="1" applyAlignment="1">
      <alignment horizontal="center" vertical="center" wrapText="1"/>
    </xf>
    <xf numFmtId="0" fontId="8" fillId="0" borderId="8" xfId="62" applyFont="1" applyBorder="1" applyAlignment="1">
      <alignment horizontal="center" vertical="center"/>
    </xf>
    <xf numFmtId="177" fontId="8" fillId="0" borderId="2" xfId="84" applyNumberFormat="1" applyFont="1" applyBorder="1" applyAlignment="1">
      <alignment horizontal="center" vertical="center"/>
    </xf>
    <xf numFmtId="0" fontId="7" fillId="0" borderId="2" xfId="65" applyFont="1" applyFill="1" applyBorder="1" applyAlignment="1">
      <alignment horizontal="left" vertical="center" wrapText="1"/>
    </xf>
    <xf numFmtId="0" fontId="0" fillId="0" borderId="2" xfId="62" applyNumberFormat="1" applyFont="1" applyFill="1" applyBorder="1" applyAlignment="1">
      <alignment horizontal="right" vertical="center"/>
    </xf>
    <xf numFmtId="179" fontId="0" fillId="0" borderId="2" xfId="62" applyNumberFormat="1" applyFont="1" applyFill="1" applyBorder="1" applyAlignment="1">
      <alignment horizontal="right" vertical="center"/>
    </xf>
    <xf numFmtId="178" fontId="0" fillId="0" borderId="2" xfId="62" applyNumberFormat="1" applyFont="1" applyFill="1" applyBorder="1" applyAlignment="1">
      <alignment horizontal="right" vertical="center"/>
    </xf>
    <xf numFmtId="0" fontId="7" fillId="0" borderId="0" xfId="66" applyFont="1" applyFill="1">
      <alignment vertical="center"/>
    </xf>
    <xf numFmtId="179" fontId="8" fillId="0" borderId="2" xfId="62" applyNumberFormat="1" applyFont="1" applyFill="1" applyBorder="1" applyAlignment="1">
      <alignment horizontal="right" vertical="center"/>
    </xf>
    <xf numFmtId="178" fontId="8" fillId="0" borderId="2" xfId="62" applyNumberFormat="1" applyFont="1" applyFill="1" applyBorder="1" applyAlignment="1">
      <alignment horizontal="right" vertical="center"/>
    </xf>
    <xf numFmtId="0" fontId="9" fillId="2" borderId="2" xfId="65" applyFont="1" applyFill="1" applyBorder="1" applyAlignment="1">
      <alignment horizontal="center" vertical="center" wrapText="1"/>
    </xf>
    <xf numFmtId="0" fontId="8" fillId="2" borderId="2" xfId="62" applyNumberFormat="1" applyFont="1" applyFill="1" applyBorder="1" applyAlignment="1">
      <alignment horizontal="right" vertical="center"/>
    </xf>
    <xf numFmtId="179" fontId="8" fillId="2" borderId="2" xfId="62" applyNumberFormat="1" applyFont="1" applyFill="1" applyBorder="1" applyAlignment="1">
      <alignment horizontal="right" vertical="center"/>
    </xf>
    <xf numFmtId="178" fontId="8" fillId="2" borderId="2" xfId="62" applyNumberFormat="1" applyFont="1" applyFill="1" applyBorder="1" applyAlignment="1">
      <alignment horizontal="right" vertical="center"/>
    </xf>
    <xf numFmtId="0" fontId="9" fillId="0" borderId="0" xfId="66" applyFont="1">
      <alignment vertical="center"/>
    </xf>
    <xf numFmtId="0" fontId="0" fillId="0" borderId="0" xfId="77" applyFont="1"/>
    <xf numFmtId="0" fontId="0" fillId="0" borderId="0" xfId="62" applyFont="1">
      <alignment vertical="center"/>
    </xf>
    <xf numFmtId="176" fontId="0" fillId="0" borderId="0" xfId="62" applyNumberFormat="1" applyFont="1">
      <alignment vertical="center"/>
    </xf>
    <xf numFmtId="0" fontId="7" fillId="0" borderId="0" xfId="66" applyFont="1" applyBorder="1">
      <alignment vertical="center"/>
    </xf>
    <xf numFmtId="0" fontId="8" fillId="0" borderId="0" xfId="76" applyFont="1" applyAlignment="1">
      <alignment horizontal="center" vertical="center"/>
    </xf>
    <xf numFmtId="0" fontId="0" fillId="0" borderId="0" xfId="76" applyFont="1" applyAlignment="1">
      <alignment vertical="center"/>
    </xf>
    <xf numFmtId="0" fontId="0" fillId="0" borderId="0" xfId="76" applyFont="1" applyAlignment="1">
      <alignment horizontal="right" vertical="center"/>
    </xf>
    <xf numFmtId="0" fontId="0" fillId="0" borderId="2" xfId="76" applyFont="1" applyBorder="1" applyAlignment="1">
      <alignment horizontal="center" vertical="center"/>
    </xf>
    <xf numFmtId="0" fontId="10" fillId="0" borderId="3" xfId="86" applyFont="1" applyFill="1" applyBorder="1" applyAlignment="1">
      <alignment horizontal="center" vertical="center" wrapText="1"/>
    </xf>
    <xf numFmtId="0" fontId="0" fillId="0" borderId="2" xfId="86" applyFont="1" applyBorder="1" applyAlignment="1">
      <alignment horizontal="center" vertical="center"/>
    </xf>
    <xf numFmtId="0" fontId="10" fillId="0" borderId="7" xfId="86" applyFont="1" applyFill="1" applyBorder="1" applyAlignment="1">
      <alignment horizontal="center" vertical="center" wrapText="1"/>
    </xf>
    <xf numFmtId="41" fontId="0" fillId="0" borderId="2" xfId="43" applyNumberFormat="1" applyFont="1" applyBorder="1" applyAlignment="1">
      <alignment horizontal="center" vertical="center" wrapText="1"/>
    </xf>
    <xf numFmtId="0" fontId="10" fillId="0" borderId="8" xfId="86" applyFont="1" applyFill="1" applyBorder="1" applyAlignment="1">
      <alignment horizontal="center" vertical="center" wrapText="1"/>
    </xf>
    <xf numFmtId="41" fontId="0" fillId="0" borderId="2" xfId="43" applyNumberFormat="1" applyFont="1" applyBorder="1" applyAlignment="1">
      <alignment horizontal="center" vertical="center"/>
    </xf>
    <xf numFmtId="0" fontId="7" fillId="2" borderId="2" xfId="76" applyFont="1" applyFill="1" applyBorder="1" applyAlignment="1">
      <alignment vertical="center" wrapText="1"/>
    </xf>
    <xf numFmtId="176" fontId="0" fillId="2" borderId="2" xfId="43" applyNumberFormat="1" applyFont="1" applyFill="1" applyBorder="1" applyAlignment="1">
      <alignment horizontal="right" vertical="center"/>
    </xf>
    <xf numFmtId="180" fontId="0" fillId="2" borderId="2" xfId="43" applyNumberFormat="1" applyFont="1" applyFill="1" applyBorder="1" applyAlignment="1">
      <alignment horizontal="right" vertical="center"/>
    </xf>
    <xf numFmtId="0" fontId="7" fillId="0" borderId="2" xfId="76" applyFont="1" applyFill="1" applyBorder="1" applyAlignment="1">
      <alignment horizontal="justify" vertical="center" wrapText="1"/>
    </xf>
    <xf numFmtId="176" fontId="0" fillId="0" borderId="2" xfId="43" applyNumberFormat="1" applyFont="1" applyFill="1" applyBorder="1" applyAlignment="1">
      <alignment horizontal="right" vertical="center"/>
    </xf>
    <xf numFmtId="180" fontId="0" fillId="0" borderId="2" xfId="43" applyNumberFormat="1" applyFont="1" applyFill="1" applyBorder="1" applyAlignment="1">
      <alignment horizontal="right" vertical="center"/>
    </xf>
    <xf numFmtId="0" fontId="0" fillId="0" borderId="2" xfId="76" applyFont="1" applyFill="1" applyBorder="1" applyAlignment="1">
      <alignment horizontal="justify" vertical="center" wrapText="1"/>
    </xf>
    <xf numFmtId="176" fontId="0" fillId="0" borderId="2" xfId="6" applyNumberFormat="1" applyFont="1" applyFill="1" applyBorder="1" applyAlignment="1">
      <alignment horizontal="right" vertical="center"/>
    </xf>
    <xf numFmtId="180" fontId="0" fillId="0" borderId="2" xfId="6" applyNumberFormat="1" applyFont="1" applyFill="1" applyBorder="1" applyAlignment="1">
      <alignment horizontal="right" vertical="center"/>
    </xf>
    <xf numFmtId="0" fontId="7" fillId="2" borderId="2" xfId="76" applyFont="1" applyFill="1" applyBorder="1" applyAlignment="1">
      <alignment horizontal="justify" vertical="center" wrapText="1"/>
    </xf>
    <xf numFmtId="176" fontId="0" fillId="2" borderId="2" xfId="6" applyNumberFormat="1" applyFont="1" applyFill="1" applyBorder="1" applyAlignment="1">
      <alignment horizontal="right" vertical="center"/>
    </xf>
    <xf numFmtId="180" fontId="0" fillId="2" borderId="2" xfId="6" applyNumberFormat="1" applyFont="1" applyFill="1" applyBorder="1" applyAlignment="1">
      <alignment horizontal="right" vertical="center"/>
    </xf>
    <xf numFmtId="176" fontId="7" fillId="2" borderId="2" xfId="85" applyNumberFormat="1" applyFont="1" applyFill="1" applyBorder="1" applyAlignment="1" applyProtection="1">
      <alignment horizontal="right" vertical="center"/>
    </xf>
    <xf numFmtId="0" fontId="0" fillId="0" borderId="0" xfId="76" applyFont="1" applyBorder="1" applyAlignment="1">
      <alignment horizontal="left" vertical="center" wrapText="1"/>
    </xf>
    <xf numFmtId="176" fontId="0" fillId="2" borderId="2" xfId="86" applyNumberFormat="1" applyFont="1" applyFill="1" applyBorder="1" applyAlignment="1" applyProtection="1">
      <alignment horizontal="right" vertical="center"/>
    </xf>
    <xf numFmtId="176" fontId="7" fillId="2" borderId="2" xfId="86" applyNumberFormat="1" applyFont="1" applyFill="1" applyBorder="1" applyAlignment="1" applyProtection="1">
      <alignment horizontal="right" vertical="center"/>
    </xf>
    <xf numFmtId="0" fontId="11" fillId="0" borderId="0" xfId="59">
      <alignment vertical="center"/>
    </xf>
    <xf numFmtId="181" fontId="11" fillId="0" borderId="0" xfId="59" applyNumberFormat="1">
      <alignment vertical="center"/>
    </xf>
    <xf numFmtId="0" fontId="12" fillId="0" borderId="0" xfId="59" applyFont="1" applyAlignment="1">
      <alignment horizontal="center" vertical="center"/>
    </xf>
    <xf numFmtId="0" fontId="3" fillId="0" borderId="0" xfId="59" applyFont="1">
      <alignment vertical="center"/>
    </xf>
    <xf numFmtId="181" fontId="3" fillId="0" borderId="0" xfId="59" applyNumberFormat="1" applyFont="1" applyAlignment="1">
      <alignment horizontal="right" vertical="center"/>
    </xf>
    <xf numFmtId="0" fontId="13" fillId="0" borderId="2" xfId="59" applyFont="1" applyBorder="1" applyAlignment="1">
      <alignment horizontal="center" vertical="center"/>
    </xf>
    <xf numFmtId="181" fontId="13" fillId="0" borderId="2" xfId="59" applyNumberFormat="1" applyFont="1" applyBorder="1" applyAlignment="1">
      <alignment horizontal="center" vertical="center"/>
    </xf>
    <xf numFmtId="0" fontId="13" fillId="0" borderId="0" xfId="59" applyFont="1" applyAlignment="1">
      <alignment horizontal="center" vertical="center"/>
    </xf>
    <xf numFmtId="0" fontId="3" fillId="0" borderId="2" xfId="59" applyFont="1" applyBorder="1" applyAlignment="1">
      <alignment horizontal="center" vertical="center"/>
    </xf>
    <xf numFmtId="176" fontId="3" fillId="0" borderId="2" xfId="59" applyNumberFormat="1" applyFont="1" applyBorder="1">
      <alignment vertical="center"/>
    </xf>
    <xf numFmtId="181" fontId="3" fillId="0" borderId="2" xfId="59" applyNumberFormat="1" applyFont="1" applyBorder="1">
      <alignment vertical="center"/>
    </xf>
    <xf numFmtId="179" fontId="14" fillId="0" borderId="0" xfId="9" applyNumberFormat="1" applyFont="1" applyFill="1" applyAlignment="1">
      <alignment horizontal="center" vertical="center"/>
    </xf>
    <xf numFmtId="179" fontId="0" fillId="0" borderId="0" xfId="9" applyNumberFormat="1" applyFont="1" applyFill="1" applyAlignment="1">
      <alignment horizontal="left" vertical="center"/>
    </xf>
    <xf numFmtId="179" fontId="0" fillId="0" borderId="0" xfId="9" applyNumberFormat="1" applyFont="1" applyFill="1" applyAlignment="1">
      <alignment horizontal="center" vertical="center"/>
    </xf>
    <xf numFmtId="178" fontId="0" fillId="0" borderId="0" xfId="9" applyNumberFormat="1" applyFont="1" applyFill="1" applyAlignment="1">
      <alignment horizontal="center" vertical="center"/>
    </xf>
    <xf numFmtId="179" fontId="8" fillId="0" borderId="2" xfId="9" applyNumberFormat="1" applyFont="1" applyFill="1" applyBorder="1" applyAlignment="1">
      <alignment horizontal="center" vertical="center"/>
    </xf>
    <xf numFmtId="179" fontId="8" fillId="0" borderId="4" xfId="9" applyNumberFormat="1" applyFont="1" applyFill="1" applyBorder="1" applyAlignment="1">
      <alignment horizontal="center" vertical="center"/>
    </xf>
    <xf numFmtId="179" fontId="8" fillId="0" borderId="5" xfId="9" applyNumberFormat="1" applyFont="1" applyFill="1" applyBorder="1" applyAlignment="1">
      <alignment horizontal="center" vertical="center"/>
    </xf>
    <xf numFmtId="179" fontId="8" fillId="0" borderId="6" xfId="9" applyNumberFormat="1" applyFont="1" applyFill="1" applyBorder="1" applyAlignment="1">
      <alignment horizontal="center" vertical="center"/>
    </xf>
    <xf numFmtId="179" fontId="8" fillId="0" borderId="3" xfId="9" applyNumberFormat="1" applyFont="1" applyFill="1" applyBorder="1" applyAlignment="1">
      <alignment horizontal="center" vertical="center"/>
    </xf>
    <xf numFmtId="178" fontId="8" fillId="0" borderId="3" xfId="9" applyNumberFormat="1" applyFont="1" applyFill="1" applyBorder="1" applyAlignment="1">
      <alignment horizontal="center" vertical="center"/>
    </xf>
    <xf numFmtId="179" fontId="8" fillId="0" borderId="2" xfId="9" applyNumberFormat="1" applyFont="1" applyFill="1" applyBorder="1" applyAlignment="1">
      <alignment horizontal="center" vertical="center" wrapText="1"/>
    </xf>
    <xf numFmtId="179" fontId="8" fillId="0" borderId="8" xfId="9" applyNumberFormat="1" applyFont="1" applyFill="1" applyBorder="1" applyAlignment="1">
      <alignment horizontal="center" vertical="center"/>
    </xf>
    <xf numFmtId="178" fontId="8" fillId="0" borderId="8" xfId="9" applyNumberFormat="1" applyFont="1" applyFill="1" applyBorder="1" applyAlignment="1">
      <alignment horizontal="center" vertical="center"/>
    </xf>
    <xf numFmtId="178" fontId="8" fillId="0" borderId="2" xfId="9" applyNumberFormat="1" applyFont="1" applyFill="1" applyBorder="1" applyAlignment="1">
      <alignment horizontal="center" vertical="center"/>
    </xf>
    <xf numFmtId="179" fontId="15" fillId="2" borderId="2" xfId="9" applyNumberFormat="1" applyFont="1" applyFill="1" applyBorder="1" applyAlignment="1" applyProtection="1">
      <alignment horizontal="left" vertical="center"/>
      <protection locked="0"/>
    </xf>
    <xf numFmtId="176" fontId="15" fillId="2" borderId="2" xfId="63" applyNumberFormat="1" applyFont="1" applyFill="1" applyBorder="1" applyAlignment="1">
      <alignment vertical="center"/>
    </xf>
    <xf numFmtId="178" fontId="0" fillId="2" borderId="2" xfId="9" applyNumberFormat="1" applyFont="1" applyFill="1" applyBorder="1" applyAlignment="1">
      <alignment horizontal="right" vertical="center"/>
    </xf>
    <xf numFmtId="179" fontId="8" fillId="2" borderId="2" xfId="9" applyNumberFormat="1" applyFont="1" applyFill="1" applyBorder="1" applyAlignment="1">
      <alignment horizontal="center" vertical="center"/>
    </xf>
    <xf numFmtId="178" fontId="8" fillId="2" borderId="2" xfId="9" applyNumberFormat="1" applyFont="1" applyFill="1" applyBorder="1" applyAlignment="1">
      <alignment horizontal="center" vertical="center"/>
    </xf>
    <xf numFmtId="179" fontId="10" fillId="0" borderId="2" xfId="9" applyNumberFormat="1" applyFont="1" applyFill="1" applyBorder="1" applyAlignment="1" applyProtection="1">
      <alignment horizontal="left" vertical="center"/>
      <protection locked="0"/>
    </xf>
    <xf numFmtId="3" fontId="10" fillId="0" borderId="2" xfId="63" applyNumberFormat="1" applyFont="1" applyFill="1" applyBorder="1" applyAlignment="1">
      <alignment vertical="center"/>
    </xf>
    <xf numFmtId="176" fontId="10" fillId="0" borderId="2" xfId="63" applyNumberFormat="1" applyFont="1" applyFill="1" applyBorder="1" applyAlignment="1">
      <alignment vertical="center"/>
    </xf>
    <xf numFmtId="178" fontId="0" fillId="0" borderId="2" xfId="9" applyNumberFormat="1" applyFont="1" applyFill="1" applyBorder="1" applyAlignment="1">
      <alignment horizontal="right" vertical="center"/>
    </xf>
    <xf numFmtId="179" fontId="0" fillId="0" borderId="2" xfId="9" applyNumberFormat="1" applyFont="1" applyFill="1" applyBorder="1" applyAlignment="1">
      <alignment horizontal="center" vertical="center"/>
    </xf>
    <xf numFmtId="178" fontId="0" fillId="0" borderId="2" xfId="9" applyNumberFormat="1" applyFont="1" applyFill="1" applyBorder="1" applyAlignment="1">
      <alignment horizontal="center" vertical="center"/>
    </xf>
    <xf numFmtId="179" fontId="8" fillId="2" borderId="2" xfId="9" applyNumberFormat="1" applyFont="1" applyFill="1" applyBorder="1" applyAlignment="1" applyProtection="1">
      <alignment vertical="center"/>
      <protection locked="0"/>
    </xf>
    <xf numFmtId="176" fontId="9" fillId="2" borderId="2" xfId="9" applyNumberFormat="1" applyFont="1" applyFill="1" applyBorder="1" applyAlignment="1">
      <alignment horizontal="right" vertical="center"/>
    </xf>
    <xf numFmtId="178" fontId="0" fillId="2" borderId="2" xfId="9" applyNumberFormat="1" applyFont="1" applyFill="1" applyBorder="1" applyAlignment="1">
      <alignment horizontal="right"/>
    </xf>
    <xf numFmtId="176" fontId="0" fillId="2" borderId="2" xfId="63" applyNumberFormat="1" applyFont="1" applyFill="1" applyBorder="1" applyAlignment="1">
      <alignment horizontal="right"/>
    </xf>
    <xf numFmtId="178" fontId="8" fillId="2" borderId="2" xfId="9" applyNumberFormat="1" applyFont="1" applyFill="1" applyBorder="1" applyAlignment="1">
      <alignment horizontal="right"/>
    </xf>
    <xf numFmtId="179" fontId="0" fillId="0" borderId="2" xfId="9" applyNumberFormat="1" applyFont="1" applyFill="1" applyBorder="1" applyAlignment="1" applyProtection="1">
      <alignment vertical="center"/>
      <protection locked="0"/>
    </xf>
    <xf numFmtId="182" fontId="7" fillId="0" borderId="2" xfId="63" applyNumberFormat="1" applyFont="1" applyFill="1" applyBorder="1" applyAlignment="1">
      <alignment horizontal="right"/>
    </xf>
    <xf numFmtId="178" fontId="0" fillId="0" borderId="2" xfId="9" applyNumberFormat="1" applyFont="1" applyFill="1" applyBorder="1" applyAlignment="1">
      <alignment horizontal="right"/>
    </xf>
    <xf numFmtId="176" fontId="0" fillId="0" borderId="2" xfId="63" applyNumberFormat="1" applyFont="1" applyFill="1" applyBorder="1" applyAlignment="1">
      <alignment horizontal="right"/>
    </xf>
    <xf numFmtId="178" fontId="8" fillId="0" borderId="2" xfId="9" applyNumberFormat="1" applyFont="1" applyFill="1" applyBorder="1" applyAlignment="1">
      <alignment horizontal="right"/>
    </xf>
    <xf numFmtId="176" fontId="7" fillId="0" borderId="2" xfId="9" applyNumberFormat="1" applyFont="1" applyFill="1" applyBorder="1" applyAlignment="1">
      <alignment horizontal="right" vertical="center"/>
    </xf>
    <xf numFmtId="176" fontId="0" fillId="0" borderId="2" xfId="9" applyNumberFormat="1" applyFont="1" applyFill="1" applyBorder="1" applyAlignment="1">
      <alignment horizontal="right" vertical="center"/>
    </xf>
    <xf numFmtId="0" fontId="0" fillId="0" borderId="0" xfId="72" applyFont="1"/>
    <xf numFmtId="178" fontId="8" fillId="0" borderId="2" xfId="9" applyNumberFormat="1" applyFont="1" applyFill="1" applyBorder="1" applyAlignment="1">
      <alignment horizontal="right" vertical="center"/>
    </xf>
    <xf numFmtId="179" fontId="14" fillId="0" borderId="0" xfId="9" applyNumberFormat="1" applyFont="1" applyFill="1" applyAlignment="1">
      <alignment horizontal="center"/>
    </xf>
    <xf numFmtId="179" fontId="0" fillId="0" borderId="0" xfId="9" applyNumberFormat="1" applyFont="1" applyFill="1" applyAlignment="1"/>
    <xf numFmtId="179" fontId="0" fillId="0" borderId="0" xfId="9" applyNumberFormat="1" applyFont="1" applyFill="1" applyAlignment="1">
      <alignment horizontal="center"/>
    </xf>
    <xf numFmtId="178" fontId="0" fillId="0" borderId="0" xfId="9" applyNumberFormat="1" applyFont="1" applyFill="1" applyAlignment="1">
      <alignment horizontal="center"/>
    </xf>
    <xf numFmtId="178" fontId="8" fillId="0" borderId="2" xfId="9" applyNumberFormat="1" applyFont="1" applyFill="1" applyBorder="1" applyAlignment="1">
      <alignment horizontal="center" vertical="center" wrapText="1"/>
    </xf>
    <xf numFmtId="179" fontId="0" fillId="2" borderId="2" xfId="9" applyNumberFormat="1" applyFont="1" applyFill="1" applyBorder="1" applyAlignment="1" applyProtection="1">
      <alignment vertical="center"/>
      <protection locked="0"/>
    </xf>
    <xf numFmtId="182" fontId="7" fillId="2" borderId="2" xfId="63" applyNumberFormat="1" applyFont="1" applyFill="1" applyBorder="1" applyAlignment="1">
      <alignment horizontal="right"/>
    </xf>
    <xf numFmtId="3" fontId="10" fillId="3" borderId="2" xfId="85" applyNumberFormat="1" applyFont="1" applyFill="1" applyBorder="1" applyAlignment="1" applyProtection="1">
      <alignment horizontal="left" vertical="center"/>
    </xf>
    <xf numFmtId="176" fontId="0" fillId="3" borderId="2" xfId="63" applyNumberFormat="1" applyFont="1" applyFill="1" applyBorder="1" applyAlignment="1">
      <alignment horizontal="right"/>
    </xf>
    <xf numFmtId="178" fontId="0" fillId="3" borderId="2" xfId="9" applyNumberFormat="1" applyFont="1" applyFill="1" applyBorder="1" applyAlignment="1">
      <alignment horizontal="right"/>
    </xf>
    <xf numFmtId="3" fontId="10" fillId="0" borderId="2" xfId="85" applyNumberFormat="1" applyFont="1" applyFill="1" applyBorder="1" applyAlignment="1" applyProtection="1">
      <alignment horizontal="left" vertical="center"/>
    </xf>
    <xf numFmtId="182" fontId="0" fillId="0" borderId="2" xfId="64" applyNumberFormat="1" applyFont="1" applyFill="1" applyBorder="1" applyAlignment="1">
      <alignment horizontal="right"/>
    </xf>
    <xf numFmtId="182" fontId="0" fillId="2" borderId="2" xfId="63" applyNumberFormat="1" applyFont="1" applyFill="1" applyBorder="1" applyAlignment="1">
      <alignment horizontal="right"/>
    </xf>
    <xf numFmtId="3" fontId="10" fillId="4" borderId="2" xfId="85" applyNumberFormat="1" applyFont="1" applyFill="1" applyBorder="1" applyAlignment="1" applyProtection="1">
      <alignment horizontal="left" vertical="center"/>
    </xf>
    <xf numFmtId="182" fontId="7" fillId="4" borderId="2" xfId="64" applyNumberFormat="1" applyFont="1" applyFill="1" applyBorder="1" applyAlignment="1">
      <alignment horizontal="right"/>
    </xf>
    <xf numFmtId="176" fontId="0" fillId="4" borderId="2" xfId="63" applyNumberFormat="1" applyFont="1" applyFill="1" applyBorder="1" applyAlignment="1">
      <alignment horizontal="right"/>
    </xf>
    <xf numFmtId="178" fontId="0" fillId="4" borderId="2" xfId="9" applyNumberFormat="1" applyFont="1" applyFill="1" applyBorder="1" applyAlignment="1">
      <alignment horizontal="right"/>
    </xf>
    <xf numFmtId="182" fontId="0" fillId="3" borderId="2" xfId="64" applyNumberFormat="1" applyFont="1" applyFill="1" applyBorder="1" applyAlignment="1">
      <alignment horizontal="right"/>
    </xf>
    <xf numFmtId="0" fontId="10" fillId="0" borderId="2" xfId="85" applyFont="1" applyBorder="1" applyAlignment="1">
      <alignment horizontal="left" vertical="center"/>
    </xf>
    <xf numFmtId="3" fontId="10" fillId="4" borderId="2" xfId="85" applyNumberFormat="1" applyFont="1" applyFill="1" applyBorder="1" applyAlignment="1" applyProtection="1">
      <alignment vertical="center"/>
    </xf>
    <xf numFmtId="0" fontId="16" fillId="0" borderId="2" xfId="85" applyFont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10" fillId="0" borderId="2" xfId="85" applyFont="1" applyFill="1" applyBorder="1" applyAlignment="1">
      <alignment horizontal="left" vertical="center"/>
    </xf>
    <xf numFmtId="182" fontId="7" fillId="4" borderId="2" xfId="63" applyNumberFormat="1" applyFont="1" applyFill="1" applyBorder="1" applyAlignment="1">
      <alignment horizontal="right"/>
    </xf>
    <xf numFmtId="182" fontId="7" fillId="0" borderId="2" xfId="64" applyNumberFormat="1" applyFont="1" applyFill="1" applyBorder="1" applyAlignment="1">
      <alignment horizontal="right"/>
    </xf>
    <xf numFmtId="182" fontId="0" fillId="4" borderId="2" xfId="63" applyNumberFormat="1" applyFont="1" applyFill="1" applyBorder="1" applyAlignment="1">
      <alignment horizontal="right"/>
    </xf>
    <xf numFmtId="0" fontId="17" fillId="0" borderId="0" xfId="74"/>
    <xf numFmtId="178" fontId="0" fillId="0" borderId="0" xfId="9" applyNumberFormat="1" applyFont="1" applyFill="1" applyAlignment="1">
      <alignment horizontal="right"/>
    </xf>
    <xf numFmtId="0" fontId="18" fillId="0" borderId="2" xfId="85" applyFont="1" applyFill="1" applyBorder="1" applyAlignment="1">
      <alignment vertical="center" wrapText="1"/>
    </xf>
    <xf numFmtId="0" fontId="17" fillId="0" borderId="0" xfId="74" applyFill="1"/>
    <xf numFmtId="0" fontId="0" fillId="0" borderId="0" xfId="74" applyFont="1"/>
    <xf numFmtId="0" fontId="10" fillId="4" borderId="2" xfId="85" applyFont="1" applyFill="1" applyBorder="1" applyAlignment="1">
      <alignment horizontal="left" vertical="center"/>
    </xf>
    <xf numFmtId="182" fontId="0" fillId="4" borderId="2" xfId="64" applyNumberFormat="1" applyFont="1" applyFill="1" applyBorder="1" applyAlignment="1">
      <alignment horizontal="right"/>
    </xf>
    <xf numFmtId="0" fontId="10" fillId="0" borderId="2" xfId="85" applyFont="1" applyBorder="1" applyAlignment="1">
      <alignment vertical="center"/>
    </xf>
    <xf numFmtId="0" fontId="10" fillId="4" borderId="2" xfId="85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79" fontId="0" fillId="4" borderId="2" xfId="9" applyNumberFormat="1" applyFont="1" applyFill="1" applyBorder="1" applyAlignment="1" applyProtection="1">
      <alignment horizontal="left" vertical="center"/>
    </xf>
    <xf numFmtId="176" fontId="7" fillId="4" borderId="2" xfId="9" applyNumberFormat="1" applyFont="1" applyFill="1" applyBorder="1" applyAlignment="1">
      <alignment horizontal="right" vertical="center"/>
    </xf>
    <xf numFmtId="179" fontId="0" fillId="0" borderId="2" xfId="9" applyNumberFormat="1" applyFont="1" applyFill="1" applyBorder="1" applyAlignment="1" applyProtection="1">
      <alignment horizontal="left" vertical="center"/>
    </xf>
    <xf numFmtId="179" fontId="0" fillId="2" borderId="2" xfId="9" applyNumberFormat="1" applyFont="1" applyFill="1" applyBorder="1" applyAlignment="1" applyProtection="1">
      <alignment horizontal="left" vertical="center"/>
    </xf>
    <xf numFmtId="0" fontId="10" fillId="2" borderId="2" xfId="85" applyFont="1" applyFill="1" applyBorder="1" applyAlignment="1">
      <alignment horizontal="left" vertical="center"/>
    </xf>
    <xf numFmtId="176" fontId="0" fillId="2" borderId="2" xfId="9" applyNumberFormat="1" applyFont="1" applyFill="1" applyBorder="1" applyAlignment="1">
      <alignment horizontal="right" vertical="center"/>
    </xf>
    <xf numFmtId="179" fontId="8" fillId="2" borderId="2" xfId="9" applyNumberFormat="1" applyFont="1" applyFill="1" applyBorder="1" applyAlignment="1" applyProtection="1">
      <alignment horizontal="center" vertical="center"/>
      <protection locked="0"/>
    </xf>
    <xf numFmtId="182" fontId="8" fillId="2" borderId="2" xfId="9" applyNumberFormat="1" applyFont="1" applyFill="1" applyBorder="1" applyAlignment="1" applyProtection="1">
      <alignment horizontal="right" vertical="center"/>
      <protection locked="0"/>
    </xf>
    <xf numFmtId="182" fontId="9" fillId="2" borderId="2" xfId="63" applyNumberFormat="1" applyFont="1" applyFill="1" applyBorder="1" applyAlignment="1">
      <alignment horizontal="right"/>
    </xf>
    <xf numFmtId="178" fontId="8" fillId="0" borderId="2" xfId="9" applyNumberFormat="1" applyFont="1" applyFill="1" applyBorder="1" applyAlignment="1">
      <alignment horizontal="left" vertical="center"/>
    </xf>
    <xf numFmtId="0" fontId="11" fillId="0" borderId="2" xfId="85" applyFont="1" applyFill="1" applyBorder="1" applyAlignment="1">
      <alignment horizontal="left" vertical="center" wrapText="1"/>
    </xf>
    <xf numFmtId="178" fontId="8" fillId="0" borderId="2" xfId="9" applyNumberFormat="1" applyFont="1" applyFill="1" applyBorder="1" applyAlignment="1" applyProtection="1">
      <alignment horizontal="left" vertical="center"/>
      <protection locked="0"/>
    </xf>
    <xf numFmtId="176" fontId="0" fillId="0" borderId="2" xfId="9" applyNumberFormat="1" applyFont="1" applyFill="1" applyBorder="1" applyAlignment="1">
      <alignment vertical="center"/>
    </xf>
    <xf numFmtId="179" fontId="15" fillId="2" borderId="2" xfId="9" applyNumberFormat="1" applyFont="1" applyFill="1" applyBorder="1" applyAlignment="1" applyProtection="1">
      <alignment horizontal="center" vertical="center"/>
      <protection locked="0"/>
    </xf>
    <xf numFmtId="182" fontId="15" fillId="2" borderId="2" xfId="9" applyNumberFormat="1" applyFont="1" applyFill="1" applyBorder="1" applyAlignment="1" applyProtection="1">
      <alignment vertical="center"/>
      <protection locked="0"/>
    </xf>
    <xf numFmtId="176" fontId="15" fillId="2" borderId="2" xfId="9" applyNumberFormat="1" applyFont="1" applyFill="1" applyBorder="1" applyAlignment="1" applyProtection="1">
      <alignment vertical="center"/>
      <protection locked="0"/>
    </xf>
    <xf numFmtId="0" fontId="14" fillId="0" borderId="0" xfId="67" applyFont="1" applyFill="1" applyAlignment="1">
      <alignment horizontal="center"/>
    </xf>
    <xf numFmtId="31" fontId="0" fillId="0" borderId="0" xfId="67" applyNumberFormat="1" applyFont="1" applyFill="1" applyAlignment="1">
      <alignment horizontal="left"/>
    </xf>
    <xf numFmtId="0" fontId="0" fillId="0" borderId="0" xfId="67" applyFont="1" applyFill="1"/>
    <xf numFmtId="0" fontId="15" fillId="0" borderId="2" xfId="67" applyFont="1" applyFill="1" applyBorder="1" applyAlignment="1">
      <alignment horizontal="center" vertical="center" wrapText="1"/>
    </xf>
    <xf numFmtId="0" fontId="15" fillId="0" borderId="3" xfId="67" applyFont="1" applyFill="1" applyBorder="1" applyAlignment="1">
      <alignment horizontal="center" vertical="center" wrapText="1"/>
    </xf>
    <xf numFmtId="0" fontId="15" fillId="0" borderId="8" xfId="67" applyFont="1" applyFill="1" applyBorder="1" applyAlignment="1">
      <alignment horizontal="center" vertical="center" wrapText="1"/>
    </xf>
    <xf numFmtId="0" fontId="15" fillId="2" borderId="2" xfId="85" applyFont="1" applyFill="1" applyBorder="1" applyAlignment="1" applyProtection="1">
      <alignment horizontal="left" vertical="center" wrapText="1"/>
      <protection locked="0"/>
    </xf>
    <xf numFmtId="176" fontId="15" fillId="2" borderId="2" xfId="85" applyNumberFormat="1" applyFont="1" applyFill="1" applyBorder="1" applyAlignment="1" applyProtection="1">
      <alignment horizontal="right" vertical="center" wrapText="1"/>
      <protection locked="0"/>
    </xf>
    <xf numFmtId="183" fontId="15" fillId="2" borderId="2" xfId="85" applyNumberFormat="1" applyFont="1" applyFill="1" applyBorder="1" applyAlignment="1">
      <alignment horizontal="right"/>
    </xf>
    <xf numFmtId="176" fontId="15" fillId="2" borderId="2" xfId="85" applyNumberFormat="1" applyFont="1" applyFill="1" applyBorder="1" applyAlignment="1">
      <alignment horizontal="right"/>
    </xf>
    <xf numFmtId="1" fontId="10" fillId="0" borderId="2" xfId="85" applyNumberFormat="1" applyFont="1" applyFill="1" applyBorder="1" applyAlignment="1" applyProtection="1">
      <alignment horizontal="left" vertical="center" wrapText="1"/>
      <protection locked="0"/>
    </xf>
    <xf numFmtId="182" fontId="15" fillId="0" borderId="2" xfId="85" applyNumberFormat="1" applyFont="1" applyFill="1" applyBorder="1" applyAlignment="1" applyProtection="1">
      <alignment horizontal="right" vertical="center" wrapText="1"/>
      <protection locked="0"/>
    </xf>
    <xf numFmtId="183" fontId="15" fillId="0" borderId="2" xfId="85" applyNumberFormat="1" applyFont="1" applyFill="1" applyBorder="1" applyAlignment="1">
      <alignment horizontal="right"/>
    </xf>
    <xf numFmtId="176" fontId="15" fillId="0" borderId="2" xfId="85" applyNumberFormat="1" applyFont="1" applyFill="1" applyBorder="1" applyAlignment="1">
      <alignment horizontal="right"/>
    </xf>
    <xf numFmtId="1" fontId="10" fillId="2" borderId="2" xfId="85" applyNumberFormat="1" applyFont="1" applyFill="1" applyBorder="1" applyAlignment="1" applyProtection="1">
      <alignment horizontal="left" vertical="center" wrapText="1"/>
      <protection locked="0"/>
    </xf>
    <xf numFmtId="182" fontId="15" fillId="2" borderId="2" xfId="85" applyNumberFormat="1" applyFont="1" applyFill="1" applyBorder="1" applyAlignment="1" applyProtection="1">
      <alignment horizontal="right" vertical="center" wrapText="1"/>
      <protection locked="0"/>
    </xf>
    <xf numFmtId="0" fontId="10" fillId="0" borderId="2" xfId="85" applyFont="1" applyFill="1" applyBorder="1" applyAlignment="1">
      <alignment wrapText="1"/>
    </xf>
    <xf numFmtId="176" fontId="19" fillId="0" borderId="2" xfId="85" applyNumberFormat="1" applyFont="1" applyFill="1" applyBorder="1" applyAlignment="1">
      <alignment vertical="center"/>
    </xf>
    <xf numFmtId="0" fontId="10" fillId="0" borderId="2" xfId="85" applyFont="1" applyFill="1" applyBorder="1" applyAlignment="1" applyProtection="1">
      <alignment vertical="center" wrapText="1"/>
      <protection locked="0"/>
    </xf>
    <xf numFmtId="0" fontId="10" fillId="2" borderId="2" xfId="85" applyNumberFormat="1" applyFont="1" applyFill="1" applyBorder="1" applyAlignment="1" applyProtection="1">
      <alignment vertical="center" wrapText="1"/>
      <protection locked="0"/>
    </xf>
    <xf numFmtId="176" fontId="15" fillId="2" borderId="2" xfId="85" applyNumberFormat="1" applyFont="1" applyFill="1" applyBorder="1" applyAlignment="1" applyProtection="1">
      <alignment vertical="center" wrapText="1"/>
      <protection locked="0"/>
    </xf>
    <xf numFmtId="176" fontId="10" fillId="0" borderId="2" xfId="85" applyNumberFormat="1" applyFont="1" applyFill="1" applyBorder="1" applyAlignment="1">
      <alignment horizontal="right"/>
    </xf>
    <xf numFmtId="0" fontId="0" fillId="0" borderId="0" xfId="0" applyFill="1">
      <alignment vertical="center"/>
    </xf>
    <xf numFmtId="41" fontId="10" fillId="0" borderId="2" xfId="85" applyNumberFormat="1" applyFont="1" applyFill="1" applyBorder="1" applyAlignment="1">
      <alignment wrapText="1"/>
    </xf>
    <xf numFmtId="0" fontId="10" fillId="2" borderId="2" xfId="85" applyFont="1" applyFill="1" applyBorder="1" applyAlignment="1">
      <alignment wrapText="1"/>
    </xf>
    <xf numFmtId="182" fontId="10" fillId="0" borderId="2" xfId="85" applyNumberFormat="1" applyFont="1" applyFill="1" applyBorder="1" applyAlignment="1" applyProtection="1">
      <alignment horizontal="right" vertical="center"/>
    </xf>
    <xf numFmtId="176" fontId="10" fillId="0" borderId="2" xfId="85" applyNumberFormat="1" applyFont="1" applyFill="1" applyBorder="1"/>
    <xf numFmtId="176" fontId="15" fillId="0" borderId="2" xfId="85" applyNumberFormat="1" applyFont="1" applyFill="1" applyBorder="1"/>
    <xf numFmtId="0" fontId="10" fillId="0" borderId="2" xfId="85" applyFont="1" applyFill="1" applyBorder="1" applyAlignment="1" applyProtection="1">
      <alignment wrapText="1"/>
      <protection locked="0"/>
    </xf>
    <xf numFmtId="176" fontId="15" fillId="0" borderId="2" xfId="85" applyNumberFormat="1" applyFont="1" applyFill="1" applyBorder="1" applyAlignment="1" applyProtection="1">
      <alignment vertical="center" wrapText="1"/>
      <protection locked="0"/>
    </xf>
    <xf numFmtId="176" fontId="20" fillId="0" borderId="2" xfId="85" applyNumberFormat="1" applyFont="1" applyFill="1" applyBorder="1" applyAlignment="1">
      <alignment vertical="center"/>
    </xf>
    <xf numFmtId="0" fontId="0" fillId="0" borderId="0" xfId="67" applyFont="1"/>
    <xf numFmtId="0" fontId="0" fillId="0" borderId="1" xfId="67" applyFont="1" applyFill="1" applyBorder="1" applyAlignment="1">
      <alignment horizontal="right"/>
    </xf>
    <xf numFmtId="176" fontId="15" fillId="2" borderId="2" xfId="85" applyNumberFormat="1" applyFont="1" applyFill="1" applyBorder="1"/>
    <xf numFmtId="183" fontId="15" fillId="2" borderId="2" xfId="85" applyNumberFormat="1" applyFont="1" applyFill="1" applyBorder="1"/>
    <xf numFmtId="183" fontId="15" fillId="0" borderId="2" xfId="85" applyNumberFormat="1" applyFont="1" applyFill="1" applyBorder="1"/>
    <xf numFmtId="0" fontId="10" fillId="0" borderId="2" xfId="85" applyFont="1" applyFill="1" applyBorder="1" applyAlignment="1" applyProtection="1">
      <alignment horizontal="left" vertical="center" wrapText="1"/>
      <protection locked="0"/>
    </xf>
    <xf numFmtId="1" fontId="15" fillId="2" borderId="2" xfId="85" applyNumberFormat="1" applyFont="1" applyFill="1" applyBorder="1" applyAlignment="1" applyProtection="1">
      <alignment vertical="center" wrapText="1"/>
      <protection locked="0"/>
    </xf>
    <xf numFmtId="178" fontId="10" fillId="2" borderId="2" xfId="6" applyNumberFormat="1" applyFont="1" applyFill="1" applyBorder="1" applyAlignment="1">
      <alignment horizontal="center" vertical="center"/>
    </xf>
    <xf numFmtId="176" fontId="10" fillId="2" borderId="2" xfId="6" applyNumberFormat="1" applyFont="1" applyFill="1" applyBorder="1" applyAlignment="1">
      <alignment horizontal="right"/>
    </xf>
    <xf numFmtId="178" fontId="10" fillId="2" borderId="2" xfId="85" applyNumberFormat="1" applyFont="1" applyFill="1" applyBorder="1" applyAlignment="1">
      <alignment horizontal="center" vertical="center"/>
    </xf>
    <xf numFmtId="178" fontId="10" fillId="0" borderId="2" xfId="6" applyNumberFormat="1" applyFont="1" applyFill="1" applyBorder="1" applyAlignment="1">
      <alignment horizontal="center" vertical="center"/>
    </xf>
    <xf numFmtId="176" fontId="10" fillId="0" borderId="2" xfId="6" applyNumberFormat="1" applyFont="1" applyFill="1" applyBorder="1" applyAlignment="1">
      <alignment horizontal="right"/>
    </xf>
    <xf numFmtId="178" fontId="10" fillId="0" borderId="2" xfId="85" applyNumberFormat="1" applyFont="1" applyFill="1" applyBorder="1" applyAlignment="1">
      <alignment horizontal="center" vertical="center"/>
    </xf>
    <xf numFmtId="1" fontId="10" fillId="0" borderId="2" xfId="85" applyNumberFormat="1" applyFont="1" applyFill="1" applyBorder="1" applyAlignment="1" applyProtection="1">
      <alignment vertical="center" wrapText="1"/>
      <protection locked="0"/>
    </xf>
    <xf numFmtId="182" fontId="10" fillId="0" borderId="2" xfId="6" applyNumberFormat="1" applyFont="1" applyFill="1" applyBorder="1" applyAlignment="1" applyProtection="1">
      <alignment horizontal="right" vertical="center"/>
      <protection locked="0"/>
    </xf>
    <xf numFmtId="41" fontId="10" fillId="0" borderId="2" xfId="6" applyNumberFormat="1" applyFont="1" applyFill="1" applyBorder="1" applyAlignment="1" applyProtection="1">
      <alignment horizontal="right" vertical="center"/>
      <protection locked="0"/>
    </xf>
    <xf numFmtId="182" fontId="10" fillId="0" borderId="2" xfId="6" applyNumberFormat="1" applyFont="1" applyFill="1" applyBorder="1" applyAlignment="1">
      <alignment horizontal="right"/>
    </xf>
    <xf numFmtId="41" fontId="10" fillId="0" borderId="2" xfId="6" applyNumberFormat="1" applyFont="1" applyFill="1" applyBorder="1" applyAlignment="1">
      <alignment horizontal="right"/>
    </xf>
    <xf numFmtId="0" fontId="10" fillId="0" borderId="2" xfId="85" applyNumberFormat="1" applyFont="1" applyFill="1" applyBorder="1" applyAlignment="1" applyProtection="1">
      <alignment vertical="center" wrapText="1"/>
      <protection locked="0"/>
    </xf>
    <xf numFmtId="182" fontId="10" fillId="0" borderId="2" xfId="85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67" applyFont="1" applyFill="1" applyAlignment="1">
      <alignment wrapText="1"/>
    </xf>
    <xf numFmtId="0" fontId="10" fillId="5" borderId="0" xfId="67" applyFont="1" applyFill="1" applyAlignment="1">
      <alignment wrapText="1"/>
    </xf>
    <xf numFmtId="176" fontId="10" fillId="2" borderId="2" xfId="85" applyNumberFormat="1" applyFont="1" applyFill="1" applyBorder="1" applyAlignment="1">
      <alignment horizontal="right" vertical="center"/>
    </xf>
    <xf numFmtId="176" fontId="10" fillId="0" borderId="2" xfId="85" applyNumberFormat="1" applyFont="1" applyFill="1" applyBorder="1" applyAlignment="1">
      <alignment horizontal="right" vertical="center"/>
    </xf>
    <xf numFmtId="178" fontId="10" fillId="0" borderId="2" xfId="85" applyNumberFormat="1" applyFont="1" applyFill="1" applyBorder="1" applyAlignment="1">
      <alignment horizontal="center"/>
    </xf>
    <xf numFmtId="49" fontId="21" fillId="0" borderId="0" xfId="57" applyNumberFormat="1" applyFont="1" applyAlignment="1">
      <alignment horizontal="center" vertical="center" wrapText="1"/>
    </xf>
    <xf numFmtId="49" fontId="22" fillId="0" borderId="0" xfId="57" applyNumberFormat="1" applyFont="1" applyAlignment="1">
      <alignment vertical="center" wrapText="1"/>
    </xf>
    <xf numFmtId="182" fontId="22" fillId="0" borderId="0" xfId="57" applyNumberFormat="1" applyFont="1" applyAlignment="1">
      <alignment vertical="center" wrapText="1"/>
    </xf>
    <xf numFmtId="182" fontId="13" fillId="0" borderId="1" xfId="57" applyNumberFormat="1" applyFont="1" applyBorder="1" applyAlignment="1">
      <alignment horizontal="right" vertical="center" wrapText="1"/>
    </xf>
    <xf numFmtId="49" fontId="22" fillId="0" borderId="3" xfId="57" applyNumberFormat="1" applyFont="1" applyBorder="1" applyAlignment="1">
      <alignment horizontal="center" vertical="center" wrapText="1"/>
    </xf>
    <xf numFmtId="182" fontId="22" fillId="0" borderId="3" xfId="57" applyNumberFormat="1" applyFont="1" applyBorder="1" applyAlignment="1">
      <alignment horizontal="center" vertical="center" wrapText="1"/>
    </xf>
    <xf numFmtId="182" fontId="22" fillId="0" borderId="4" xfId="57" applyNumberFormat="1" applyFont="1" applyBorder="1" applyAlignment="1">
      <alignment horizontal="center" vertical="center" wrapText="1"/>
    </xf>
    <xf numFmtId="182" fontId="22" fillId="0" borderId="6" xfId="57" applyNumberFormat="1" applyFont="1" applyBorder="1" applyAlignment="1">
      <alignment horizontal="center" vertical="center" wrapText="1"/>
    </xf>
    <xf numFmtId="49" fontId="22" fillId="0" borderId="8" xfId="57" applyNumberFormat="1" applyFont="1" applyBorder="1" applyAlignment="1">
      <alignment horizontal="center" vertical="center" wrapText="1"/>
    </xf>
    <xf numFmtId="182" fontId="22" fillId="0" borderId="8" xfId="57" applyNumberFormat="1" applyFont="1" applyBorder="1" applyAlignment="1">
      <alignment horizontal="center" vertical="center" wrapText="1"/>
    </xf>
    <xf numFmtId="182" fontId="22" fillId="0" borderId="2" xfId="57" applyNumberFormat="1" applyFont="1" applyBorder="1" applyAlignment="1">
      <alignment horizontal="center" vertical="center" wrapText="1"/>
    </xf>
    <xf numFmtId="49" fontId="0" fillId="0" borderId="2" xfId="0" applyNumberFormat="1" applyFill="1" applyBorder="1" applyAlignment="1" applyProtection="1">
      <alignment horizontal="left" vertical="center"/>
    </xf>
    <xf numFmtId="41" fontId="0" fillId="0" borderId="2" xfId="0" applyNumberFormat="1" applyFont="1" applyFill="1" applyBorder="1" applyAlignment="1" applyProtection="1">
      <alignment horizontal="right" vertical="center"/>
    </xf>
    <xf numFmtId="49" fontId="0" fillId="0" borderId="2" xfId="0" applyNumberFormat="1" applyFill="1" applyBorder="1" applyAlignment="1" applyProtection="1">
      <alignment horizontal="center" vertical="center"/>
    </xf>
    <xf numFmtId="184" fontId="0" fillId="0" borderId="0" xfId="0" applyNumberFormat="1">
      <alignment vertical="center"/>
    </xf>
    <xf numFmtId="0" fontId="14" fillId="0" borderId="0" xfId="70" applyFont="1" applyFill="1" applyAlignment="1">
      <alignment horizontal="center"/>
    </xf>
    <xf numFmtId="31" fontId="0" fillId="0" borderId="0" xfId="70" applyNumberFormat="1" applyFont="1" applyFill="1" applyAlignment="1">
      <alignment horizontal="left"/>
    </xf>
    <xf numFmtId="41" fontId="0" fillId="0" borderId="0" xfId="6" applyNumberFormat="1" applyFont="1" applyFill="1" applyAlignment="1">
      <alignment horizontal="right"/>
    </xf>
    <xf numFmtId="178" fontId="0" fillId="0" borderId="0" xfId="6" applyNumberFormat="1" applyFont="1" applyFill="1" applyAlignment="1">
      <alignment horizontal="center"/>
    </xf>
    <xf numFmtId="0" fontId="0" fillId="0" borderId="0" xfId="70" applyFont="1" applyFill="1" applyAlignment="1">
      <alignment horizontal="right"/>
    </xf>
    <xf numFmtId="178" fontId="0" fillId="0" borderId="0" xfId="70" applyNumberFormat="1" applyFont="1" applyFill="1" applyAlignment="1">
      <alignment horizontal="center"/>
    </xf>
    <xf numFmtId="184" fontId="0" fillId="0" borderId="0" xfId="70" applyNumberFormat="1" applyFont="1" applyFill="1" applyAlignment="1">
      <alignment horizontal="right"/>
    </xf>
    <xf numFmtId="0" fontId="15" fillId="0" borderId="2" xfId="70" applyFont="1" applyFill="1" applyBorder="1" applyAlignment="1">
      <alignment horizontal="center" vertical="center" wrapText="1"/>
    </xf>
    <xf numFmtId="0" fontId="15" fillId="0" borderId="2" xfId="70" applyFont="1" applyFill="1" applyBorder="1" applyAlignment="1">
      <alignment horizontal="center" vertical="center"/>
    </xf>
    <xf numFmtId="41" fontId="15" fillId="0" borderId="2" xfId="6" applyNumberFormat="1" applyFont="1" applyFill="1" applyBorder="1" applyAlignment="1">
      <alignment horizontal="center" vertical="center"/>
    </xf>
    <xf numFmtId="178" fontId="15" fillId="0" borderId="2" xfId="6" applyNumberFormat="1" applyFont="1" applyFill="1" applyBorder="1" applyAlignment="1">
      <alignment horizontal="center" vertical="center" wrapText="1"/>
    </xf>
    <xf numFmtId="184" fontId="15" fillId="0" borderId="2" xfId="70" applyNumberFormat="1" applyFont="1" applyFill="1" applyBorder="1" applyAlignment="1">
      <alignment horizontal="center" vertical="center"/>
    </xf>
    <xf numFmtId="178" fontId="15" fillId="0" borderId="2" xfId="70" applyNumberFormat="1" applyFont="1" applyFill="1" applyBorder="1" applyAlignment="1">
      <alignment horizontal="center" vertical="center"/>
    </xf>
    <xf numFmtId="0" fontId="15" fillId="6" borderId="2" xfId="85" applyFont="1" applyFill="1" applyBorder="1" applyAlignment="1">
      <alignment vertical="center"/>
    </xf>
    <xf numFmtId="176" fontId="10" fillId="6" borderId="2" xfId="6" applyNumberFormat="1" applyFont="1" applyFill="1" applyBorder="1" applyAlignment="1">
      <alignment horizontal="right"/>
    </xf>
    <xf numFmtId="184" fontId="10" fillId="6" borderId="2" xfId="6" applyNumberFormat="1" applyFont="1" applyFill="1" applyBorder="1" applyAlignment="1">
      <alignment horizontal="right"/>
    </xf>
    <xf numFmtId="178" fontId="10" fillId="6" borderId="2" xfId="6" applyNumberFormat="1" applyFont="1" applyFill="1" applyBorder="1" applyAlignment="1">
      <alignment horizontal="center" vertical="center"/>
    </xf>
    <xf numFmtId="178" fontId="10" fillId="6" borderId="2" xfId="85" applyNumberFormat="1" applyFont="1" applyFill="1" applyBorder="1" applyAlignment="1">
      <alignment horizontal="center" vertical="center"/>
    </xf>
    <xf numFmtId="179" fontId="10" fillId="7" borderId="2" xfId="85" applyNumberFormat="1" applyFont="1" applyFill="1" applyBorder="1" applyAlignment="1" applyProtection="1">
      <alignment horizontal="left" vertical="center"/>
      <protection locked="0"/>
    </xf>
    <xf numFmtId="176" fontId="10" fillId="7" borderId="2" xfId="6" applyNumberFormat="1" applyFont="1" applyFill="1" applyBorder="1" applyAlignment="1">
      <alignment horizontal="right"/>
    </xf>
    <xf numFmtId="184" fontId="10" fillId="7" borderId="2" xfId="6" applyNumberFormat="1" applyFont="1" applyFill="1" applyBorder="1" applyAlignment="1">
      <alignment horizontal="right"/>
    </xf>
    <xf numFmtId="178" fontId="10" fillId="7" borderId="2" xfId="6" applyNumberFormat="1" applyFont="1" applyFill="1" applyBorder="1" applyAlignment="1">
      <alignment horizontal="center" vertical="center"/>
    </xf>
    <xf numFmtId="178" fontId="10" fillId="7" borderId="2" xfId="85" applyNumberFormat="1" applyFont="1" applyFill="1" applyBorder="1" applyAlignment="1">
      <alignment horizontal="center" vertical="center"/>
    </xf>
    <xf numFmtId="179" fontId="10" fillId="0" borderId="2" xfId="85" applyNumberFormat="1" applyFont="1" applyFill="1" applyBorder="1" applyAlignment="1" applyProtection="1">
      <alignment horizontal="left" vertical="center"/>
      <protection locked="0"/>
    </xf>
    <xf numFmtId="184" fontId="10" fillId="0" borderId="2" xfId="85" applyNumberFormat="1" applyFont="1" applyFill="1" applyBorder="1" applyAlignment="1">
      <alignment horizontal="right"/>
    </xf>
    <xf numFmtId="178" fontId="10" fillId="0" borderId="2" xfId="85" applyNumberFormat="1" applyFont="1" applyFill="1" applyBorder="1" applyAlignment="1" applyProtection="1">
      <alignment horizontal="left" vertical="center"/>
      <protection locked="0"/>
    </xf>
    <xf numFmtId="0" fontId="10" fillId="0" borderId="2" xfId="85" applyFont="1" applyFill="1" applyBorder="1" applyAlignment="1">
      <alignment vertical="center"/>
    </xf>
    <xf numFmtId="49" fontId="10" fillId="0" borderId="2" xfId="85" applyNumberFormat="1" applyFont="1" applyFill="1" applyBorder="1" applyAlignment="1">
      <alignment horizontal="right" vertical="center"/>
    </xf>
    <xf numFmtId="0" fontId="10" fillId="0" borderId="2" xfId="85" applyNumberFormat="1" applyFont="1" applyFill="1" applyBorder="1" applyAlignment="1">
      <alignment horizontal="right" vertical="center"/>
    </xf>
    <xf numFmtId="184" fontId="10" fillId="0" borderId="2" xfId="85" applyNumberFormat="1" applyFont="1" applyFill="1" applyBorder="1" applyAlignment="1">
      <alignment horizontal="right" vertical="center"/>
    </xf>
    <xf numFmtId="184" fontId="10" fillId="0" borderId="2" xfId="85" applyNumberFormat="1" applyFont="1" applyFill="1" applyBorder="1" applyAlignment="1">
      <alignment vertical="center"/>
    </xf>
    <xf numFmtId="176" fontId="10" fillId="7" borderId="2" xfId="6" applyNumberFormat="1" applyFont="1" applyFill="1" applyBorder="1" applyAlignment="1">
      <alignment horizontal="right" vertical="center"/>
    </xf>
    <xf numFmtId="184" fontId="10" fillId="7" borderId="2" xfId="6" applyNumberFormat="1" applyFont="1" applyFill="1" applyBorder="1" applyAlignment="1">
      <alignment horizontal="right" vertical="center"/>
    </xf>
    <xf numFmtId="178" fontId="10" fillId="7" borderId="2" xfId="85" applyNumberFormat="1" applyFont="1" applyFill="1" applyBorder="1" applyAlignment="1" applyProtection="1">
      <alignment horizontal="left" vertical="center"/>
      <protection locked="0"/>
    </xf>
    <xf numFmtId="0" fontId="0" fillId="0" borderId="1" xfId="7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179" fontId="15" fillId="0" borderId="2" xfId="70" applyNumberFormat="1" applyFont="1" applyFill="1" applyBorder="1" applyAlignment="1">
      <alignment horizontal="center" vertical="center"/>
    </xf>
    <xf numFmtId="176" fontId="10" fillId="6" borderId="2" xfId="85" applyNumberFormat="1" applyFont="1" applyFill="1" applyBorder="1" applyAlignment="1">
      <alignment horizontal="right" vertical="center"/>
    </xf>
    <xf numFmtId="176" fontId="10" fillId="7" borderId="2" xfId="85" applyNumberFormat="1" applyFont="1" applyFill="1" applyBorder="1" applyAlignment="1">
      <alignment horizontal="right" vertical="center"/>
    </xf>
    <xf numFmtId="176" fontId="10" fillId="7" borderId="2" xfId="85" applyNumberFormat="1" applyFont="1" applyFill="1" applyBorder="1" applyAlignment="1" applyProtection="1">
      <alignment horizontal="right" vertical="center"/>
    </xf>
    <xf numFmtId="184" fontId="10" fillId="7" borderId="2" xfId="85" applyNumberFormat="1" applyFont="1" applyFill="1" applyBorder="1" applyAlignment="1" applyProtection="1">
      <alignment horizontal="right" vertical="center"/>
    </xf>
    <xf numFmtId="0" fontId="10" fillId="7" borderId="2" xfId="85" applyFont="1" applyFill="1" applyBorder="1" applyAlignment="1">
      <alignment vertical="center"/>
    </xf>
    <xf numFmtId="49" fontId="10" fillId="0" borderId="2" xfId="6" applyNumberFormat="1" applyFont="1" applyFill="1" applyBorder="1" applyAlignment="1">
      <alignment horizontal="right"/>
    </xf>
    <xf numFmtId="176" fontId="10" fillId="7" borderId="2" xfId="85" applyNumberFormat="1" applyFont="1" applyFill="1" applyBorder="1" applyAlignment="1" applyProtection="1">
      <alignment horizontal="right" vertical="center"/>
      <protection locked="0"/>
    </xf>
    <xf numFmtId="184" fontId="10" fillId="7" borderId="2" xfId="85" applyNumberFormat="1" applyFont="1" applyFill="1" applyBorder="1" applyAlignment="1" applyProtection="1">
      <alignment horizontal="right" vertical="center"/>
      <protection locked="0"/>
    </xf>
    <xf numFmtId="176" fontId="10" fillId="0" borderId="2" xfId="85" applyNumberFormat="1" applyFont="1" applyFill="1" applyBorder="1" applyAlignment="1" applyProtection="1">
      <alignment horizontal="right" vertical="center"/>
      <protection locked="0"/>
    </xf>
    <xf numFmtId="49" fontId="10" fillId="0" borderId="2" xfId="85" applyNumberFormat="1" applyFont="1" applyFill="1" applyBorder="1" applyAlignment="1">
      <alignment horizontal="center" vertical="center"/>
    </xf>
    <xf numFmtId="184" fontId="10" fillId="7" borderId="2" xfId="85" applyNumberFormat="1" applyFont="1" applyFill="1" applyBorder="1" applyAlignment="1">
      <alignment horizontal="right"/>
    </xf>
    <xf numFmtId="49" fontId="10" fillId="7" borderId="2" xfId="6" applyNumberFormat="1" applyFont="1" applyFill="1" applyBorder="1" applyAlignment="1">
      <alignment horizontal="right"/>
    </xf>
    <xf numFmtId="184" fontId="10" fillId="0" borderId="2" xfId="6" applyNumberFormat="1" applyFont="1" applyFill="1" applyBorder="1" applyAlignment="1">
      <alignment horizontal="right"/>
    </xf>
    <xf numFmtId="184" fontId="10" fillId="0" borderId="2" xfId="0" applyNumberFormat="1" applyFont="1" applyFill="1" applyBorder="1" applyAlignment="1">
      <alignment vertical="center"/>
    </xf>
    <xf numFmtId="176" fontId="10" fillId="7" borderId="2" xfId="85" applyNumberFormat="1" applyFont="1" applyFill="1" applyBorder="1" applyAlignment="1">
      <alignment horizontal="right"/>
    </xf>
    <xf numFmtId="0" fontId="10" fillId="0" borderId="2" xfId="0" applyFont="1" applyBorder="1" applyAlignment="1">
      <alignment vertical="center"/>
    </xf>
    <xf numFmtId="49" fontId="10" fillId="7" borderId="2" xfId="85" applyNumberFormat="1" applyFont="1" applyFill="1" applyBorder="1" applyAlignment="1">
      <alignment horizontal="right"/>
    </xf>
    <xf numFmtId="184" fontId="10" fillId="6" borderId="2" xfId="85" applyNumberFormat="1" applyFont="1" applyFill="1" applyBorder="1" applyAlignment="1">
      <alignment horizontal="right" vertical="center"/>
    </xf>
    <xf numFmtId="176" fontId="10" fillId="6" borderId="2" xfId="85" applyNumberFormat="1" applyFont="1" applyFill="1" applyBorder="1" applyAlignment="1">
      <alignment horizontal="right"/>
    </xf>
    <xf numFmtId="184" fontId="10" fillId="6" borderId="2" xfId="85" applyNumberFormat="1" applyFont="1" applyFill="1" applyBorder="1" applyAlignment="1">
      <alignment horizontal="right"/>
    </xf>
    <xf numFmtId="0" fontId="15" fillId="6" borderId="2" xfId="85" applyFont="1" applyFill="1" applyBorder="1" applyAlignment="1" applyProtection="1">
      <alignment horizontal="center" vertical="center" wrapText="1"/>
      <protection locked="0"/>
    </xf>
    <xf numFmtId="182" fontId="15" fillId="6" borderId="2" xfId="6" applyNumberFormat="1" applyFont="1" applyFill="1" applyBorder="1" applyAlignment="1" applyProtection="1">
      <alignment horizontal="right" vertical="center" wrapText="1"/>
      <protection locked="0"/>
    </xf>
    <xf numFmtId="184" fontId="15" fillId="6" borderId="2" xfId="6" applyNumberFormat="1" applyFont="1" applyFill="1" applyBorder="1" applyAlignment="1" applyProtection="1">
      <alignment horizontal="right" vertical="center" wrapText="1"/>
      <protection locked="0"/>
    </xf>
    <xf numFmtId="1" fontId="15" fillId="6" borderId="2" xfId="85" applyNumberFormat="1" applyFont="1" applyFill="1" applyBorder="1" applyAlignment="1" applyProtection="1">
      <alignment vertical="center" wrapText="1"/>
      <protection locked="0"/>
    </xf>
    <xf numFmtId="182" fontId="15" fillId="6" borderId="2" xfId="85" applyNumberFormat="1" applyFont="1" applyFill="1" applyBorder="1" applyAlignment="1" applyProtection="1">
      <alignment horizontal="right" vertical="center" wrapText="1"/>
      <protection locked="0"/>
    </xf>
    <xf numFmtId="184" fontId="15" fillId="6" borderId="2" xfId="85" applyNumberFormat="1" applyFont="1" applyFill="1" applyBorder="1" applyAlignment="1" applyProtection="1">
      <alignment horizontal="right" vertical="center" wrapText="1"/>
      <protection locked="0"/>
    </xf>
    <xf numFmtId="184" fontId="10" fillId="0" borderId="2" xfId="85" applyNumberFormat="1" applyFont="1" applyFill="1" applyBorder="1" applyAlignment="1" applyProtection="1">
      <alignment horizontal="right" vertical="center"/>
    </xf>
    <xf numFmtId="184" fontId="10" fillId="0" borderId="2" xfId="6" applyNumberFormat="1" applyFont="1" applyFill="1" applyBorder="1" applyAlignment="1" applyProtection="1">
      <alignment horizontal="right" vertical="center"/>
      <protection locked="0"/>
    </xf>
    <xf numFmtId="184" fontId="10" fillId="0" borderId="2" xfId="85" applyNumberFormat="1" applyFont="1" applyFill="1" applyBorder="1" applyAlignment="1" applyProtection="1">
      <alignment horizontal="right" vertical="center" wrapText="1"/>
      <protection locked="0"/>
    </xf>
    <xf numFmtId="0" fontId="15" fillId="6" borderId="2" xfId="85" applyFont="1" applyFill="1" applyBorder="1" applyAlignment="1">
      <alignment horizontal="distributed" vertical="center"/>
    </xf>
    <xf numFmtId="176" fontId="15" fillId="6" borderId="2" xfId="85" applyNumberFormat="1" applyFont="1" applyFill="1" applyBorder="1" applyAlignment="1">
      <alignment horizontal="right"/>
    </xf>
    <xf numFmtId="0" fontId="15" fillId="0" borderId="2" xfId="67" applyFont="1" applyFill="1" applyBorder="1" applyAlignment="1" applyProtection="1">
      <alignment wrapText="1"/>
      <protection locked="0"/>
    </xf>
    <xf numFmtId="176" fontId="15" fillId="0" borderId="2" xfId="85" applyNumberFormat="1" applyFont="1" applyFill="1" applyBorder="1" applyAlignment="1" applyProtection="1">
      <alignment wrapText="1"/>
      <protection locked="0"/>
    </xf>
    <xf numFmtId="0" fontId="10" fillId="0" borderId="2" xfId="67" applyFont="1" applyFill="1" applyBorder="1" applyAlignment="1" applyProtection="1">
      <alignment wrapText="1"/>
      <protection locked="0"/>
    </xf>
    <xf numFmtId="0" fontId="19" fillId="0" borderId="2" xfId="67" applyFont="1" applyFill="1" applyBorder="1" applyAlignment="1">
      <alignment horizontal="right" vertical="center"/>
    </xf>
    <xf numFmtId="0" fontId="10" fillId="0" borderId="2" xfId="67" applyFont="1" applyFill="1" applyBorder="1" applyAlignment="1">
      <alignment wrapText="1"/>
    </xf>
    <xf numFmtId="176" fontId="19" fillId="0" borderId="2" xfId="67" applyNumberFormat="1" applyFont="1" applyFill="1" applyBorder="1" applyAlignment="1">
      <alignment horizontal="right" vertical="center"/>
    </xf>
    <xf numFmtId="0" fontId="10" fillId="0" borderId="2" xfId="67" applyFont="1" applyFill="1" applyBorder="1" applyAlignment="1">
      <alignment horizontal="left" vertical="center" wrapText="1"/>
    </xf>
    <xf numFmtId="0" fontId="15" fillId="0" borderId="2" xfId="85" applyFont="1" applyFill="1" applyBorder="1" applyAlignment="1" applyProtection="1">
      <alignment horizontal="center" vertical="center" wrapText="1"/>
      <protection locked="0"/>
    </xf>
    <xf numFmtId="176" fontId="15" fillId="0" borderId="2" xfId="85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85" applyFont="1" applyFill="1" applyBorder="1" applyAlignment="1" applyProtection="1">
      <alignment horizontal="left" vertical="center" wrapText="1"/>
      <protection locked="0"/>
    </xf>
    <xf numFmtId="176" fontId="15" fillId="0" borderId="2" xfId="85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67" applyFont="1" applyFill="1"/>
    <xf numFmtId="0" fontId="15" fillId="0" borderId="0" xfId="67" applyFont="1" applyFill="1"/>
    <xf numFmtId="3" fontId="10" fillId="0" borderId="0" xfId="67" applyNumberFormat="1" applyFont="1" applyFill="1"/>
    <xf numFmtId="182" fontId="15" fillId="0" borderId="2" xfId="8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7" applyFont="1" applyFill="1" applyAlignment="1">
      <alignment wrapText="1"/>
    </xf>
    <xf numFmtId="0" fontId="8" fillId="0" borderId="0" xfId="67" applyFont="1" applyFill="1"/>
    <xf numFmtId="0" fontId="16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65" applyFont="1"/>
    <xf numFmtId="0" fontId="26" fillId="0" borderId="0" xfId="65" applyFont="1"/>
    <xf numFmtId="0" fontId="0" fillId="0" borderId="0" xfId="65" applyFont="1"/>
    <xf numFmtId="0" fontId="27" fillId="0" borderId="0" xfId="65" applyFont="1" applyAlignment="1">
      <alignment horizontal="center"/>
    </xf>
    <xf numFmtId="0" fontId="28" fillId="0" borderId="0" xfId="65" applyFont="1" applyAlignment="1">
      <alignment horizontal="center"/>
    </xf>
    <xf numFmtId="0" fontId="29" fillId="0" borderId="0" xfId="65" applyFont="1" applyAlignment="1">
      <alignment horizontal="center"/>
    </xf>
    <xf numFmtId="0" fontId="30" fillId="0" borderId="0" xfId="65" applyFont="1" applyAlignment="1">
      <alignment horizontal="center"/>
    </xf>
    <xf numFmtId="31" fontId="30" fillId="0" borderId="0" xfId="65" applyNumberFormat="1" applyFont="1" applyAlignment="1">
      <alignment horizontal="center"/>
    </xf>
  </cellXfs>
  <cellStyles count="88">
    <cellStyle name="常规" xfId="0" builtinId="0"/>
    <cellStyle name="货币[0]" xfId="1" builtinId="7"/>
    <cellStyle name="常规 37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37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千位分隔[0] 3" xfId="43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3" xfId="54"/>
    <cellStyle name="常规 10 2_10月" xfId="55"/>
    <cellStyle name="常规 11" xfId="56"/>
    <cellStyle name="常规_2016年预算经济科目表20160109 (1)" xfId="57"/>
    <cellStyle name="常规 11 2" xfId="58"/>
    <cellStyle name="常规 2" xfId="59"/>
    <cellStyle name="常规 2 10 2" xfId="60"/>
    <cellStyle name="常规 4" xfId="61"/>
    <cellStyle name="常规_2013年国有资本经营预算草案0107" xfId="62"/>
    <cellStyle name="常规_2013年政府性基金预算草案0109陈改" xfId="63"/>
    <cellStyle name="常规_2013年政府性基金预算草案0109陈改_本基支" xfId="64"/>
    <cellStyle name="常规_Sheet1" xfId="65"/>
    <cellStyle name="常规_Sheet1_Sheet9" xfId="66"/>
    <cellStyle name="常规_Sheet2" xfId="67"/>
    <cellStyle name="常规_Sheet2_Sheet5" xfId="68"/>
    <cellStyle name="常规_Sheet2_本级支" xfId="69"/>
    <cellStyle name="常规_Sheet3" xfId="70"/>
    <cellStyle name="千位分隔 2 2" xfId="71"/>
    <cellStyle name="常规_Sheet6" xfId="72"/>
    <cellStyle name="千位分隔 2 3" xfId="73"/>
    <cellStyle name="常规_Sheet7" xfId="74"/>
    <cellStyle name="千位分隔 2 2 2" xfId="75"/>
    <cellStyle name="常规_Sheet8" xfId="76"/>
    <cellStyle name="常规_Sheet9" xfId="77"/>
    <cellStyle name="常规_表九、十柳州市本级2015年财政总预算表格20150107" xfId="78"/>
    <cellStyle name="千位分隔 11" xfId="79"/>
    <cellStyle name="千位分隔 2" xfId="80"/>
    <cellStyle name="千位分隔 3" xfId="81"/>
    <cellStyle name="千位分隔 4" xfId="82"/>
    <cellStyle name="千位分隔 4 2" xfId="83"/>
    <cellStyle name="千位分隔[0]_2013年国有资本经营预算草案0107" xfId="84"/>
    <cellStyle name="样式 1" xfId="85"/>
    <cellStyle name="样式 1 2" xfId="86"/>
    <cellStyle name="样式 1 3" xfId="87"/>
  </cellStyles>
  <dxfs count="1">
    <dxf>
      <fill>
        <patternFill patternType="solid">
          <fgColor rgb="FFCCFFCC"/>
          <bgColor rgb="FF000000"/>
        </patternFill>
      </fill>
    </dxf>
  </dxfs>
  <tableStyles count="0" defaultTableStyle="TableStyleMedium9" defaultPivotStyle="PivotStyleLight16"/>
  <colors>
    <mruColors>
      <color rgb="00C0C0C0"/>
      <color rgb="00CCFFFF"/>
      <color rgb="00CCFFCC"/>
      <color rgb="00FFCC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customXml" Target="../customXml/item1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zoomScaleSheetLayoutView="60" workbookViewId="0">
      <selection activeCell="A10" sqref="A10:N10"/>
    </sheetView>
  </sheetViews>
  <sheetFormatPr defaultColWidth="9" defaultRowHeight="14.25"/>
  <sheetData>
    <row r="1" ht="20.25" spans="1:14">
      <c r="A1" s="346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14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</row>
    <row r="3" spans="1:14">
      <c r="A3" s="348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</row>
    <row r="4" spans="1:14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</row>
    <row r="5" spans="1:14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</row>
    <row r="6" spans="1:14">
      <c r="A6" s="348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</row>
    <row r="7" spans="1:14">
      <c r="A7" s="348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</row>
    <row r="8" ht="46.5" spans="1:14">
      <c r="A8" s="349" t="s">
        <v>0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ht="46.5" spans="1:14">
      <c r="A9" s="349" t="s">
        <v>1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ht="46.5" spans="1:14">
      <c r="A10" s="350"/>
      <c r="B10" s="351"/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>
      <c r="A11" s="348"/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</row>
    <row r="12" spans="1:14">
      <c r="A12" s="348"/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</row>
    <row r="13" spans="1:14">
      <c r="A13" s="348"/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</row>
    <row r="14" spans="1:14">
      <c r="A14" s="348"/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</row>
    <row r="15" spans="1:14">
      <c r="A15" s="348"/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</row>
    <row r="16" ht="31.5" spans="1:14">
      <c r="A16" s="352" t="s">
        <v>2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</row>
    <row r="17" ht="31.5" spans="1:14">
      <c r="A17" s="353">
        <v>44226</v>
      </c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</row>
  </sheetData>
  <mergeCells count="5">
    <mergeCell ref="A8:N8"/>
    <mergeCell ref="A9:N9"/>
    <mergeCell ref="A10:N10"/>
    <mergeCell ref="A16:N16"/>
    <mergeCell ref="A17:N17"/>
  </mergeCell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"/>
  <sheetViews>
    <sheetView workbookViewId="0">
      <selection activeCell="A1" sqref="A1:K1"/>
    </sheetView>
  </sheetViews>
  <sheetFormatPr defaultColWidth="9" defaultRowHeight="14.25"/>
  <cols>
    <col min="1" max="1" width="49.375" customWidth="1"/>
    <col min="2" max="2" width="10.875" customWidth="1"/>
    <col min="3" max="3" width="12.375" customWidth="1"/>
    <col min="4" max="4" width="11.75" customWidth="1"/>
    <col min="6" max="6" width="11.75" customWidth="1"/>
    <col min="8" max="8" width="13" customWidth="1"/>
    <col min="10" max="10" width="10.25" customWidth="1"/>
  </cols>
  <sheetData>
    <row r="1" ht="22.5" spans="1:12">
      <c r="A1" s="134" t="s">
        <v>1354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60"/>
    </row>
    <row r="2" spans="1:12">
      <c r="A2" s="135"/>
      <c r="B2" s="135"/>
      <c r="C2" s="136"/>
      <c r="D2" s="136"/>
      <c r="E2" s="137"/>
      <c r="F2" s="136"/>
      <c r="G2" s="137"/>
      <c r="H2" s="136"/>
      <c r="I2" s="136"/>
      <c r="J2" s="161" t="s">
        <v>25</v>
      </c>
      <c r="K2" s="161"/>
      <c r="L2" s="160"/>
    </row>
    <row r="3" spans="1:12">
      <c r="A3" s="99" t="s">
        <v>143</v>
      </c>
      <c r="B3" s="99">
        <v>2020</v>
      </c>
      <c r="C3" s="99" t="s">
        <v>28</v>
      </c>
      <c r="D3" s="99"/>
      <c r="E3" s="99"/>
      <c r="F3" s="99"/>
      <c r="G3" s="99"/>
      <c r="H3" s="99" t="s">
        <v>29</v>
      </c>
      <c r="I3" s="99"/>
      <c r="J3" s="99"/>
      <c r="K3" s="99" t="s">
        <v>1222</v>
      </c>
      <c r="L3" s="160"/>
    </row>
    <row r="4" customHeight="1" spans="1:12">
      <c r="A4" s="99"/>
      <c r="B4" s="99" t="s">
        <v>32</v>
      </c>
      <c r="C4" s="99" t="s">
        <v>144</v>
      </c>
      <c r="D4" s="99" t="s">
        <v>32</v>
      </c>
      <c r="E4" s="138" t="s">
        <v>1223</v>
      </c>
      <c r="F4" s="105" t="s">
        <v>34</v>
      </c>
      <c r="G4" s="105"/>
      <c r="H4" s="105" t="s">
        <v>35</v>
      </c>
      <c r="I4" s="105" t="s">
        <v>146</v>
      </c>
      <c r="J4" s="105"/>
      <c r="K4" s="105"/>
      <c r="L4" s="160"/>
    </row>
    <row r="5" spans="1:12">
      <c r="A5" s="99"/>
      <c r="B5" s="99"/>
      <c r="C5" s="99"/>
      <c r="D5" s="99"/>
      <c r="E5" s="108"/>
      <c r="F5" s="99" t="s">
        <v>37</v>
      </c>
      <c r="G5" s="108" t="s">
        <v>38</v>
      </c>
      <c r="H5" s="105"/>
      <c r="I5" s="99" t="s">
        <v>37</v>
      </c>
      <c r="J5" s="108" t="s">
        <v>38</v>
      </c>
      <c r="K5" s="162"/>
      <c r="L5" s="160"/>
    </row>
    <row r="6" spans="1:12">
      <c r="A6" s="139" t="s">
        <v>1224</v>
      </c>
      <c r="B6" s="140">
        <f>B7+B12</f>
        <v>25</v>
      </c>
      <c r="C6" s="123">
        <f>C7+C8+C9+C10+C11</f>
        <v>0</v>
      </c>
      <c r="D6" s="140">
        <f>D7+D12</f>
        <v>15</v>
      </c>
      <c r="E6" s="122"/>
      <c r="F6" s="123">
        <f>D6-B6</f>
        <v>-10</v>
      </c>
      <c r="G6" s="122">
        <f>(D6/B6-1)*100</f>
        <v>-40</v>
      </c>
      <c r="H6" s="123">
        <f>H7+H8+H9+H10+H11</f>
        <v>0</v>
      </c>
      <c r="I6" s="123">
        <f>H6-C6</f>
        <v>0</v>
      </c>
      <c r="J6" s="122" t="e">
        <f>(H6/C6-1)*100</f>
        <v>#DIV/0!</v>
      </c>
      <c r="K6" s="127"/>
      <c r="L6" s="160"/>
    </row>
    <row r="7" spans="1:12">
      <c r="A7" s="141" t="s">
        <v>1225</v>
      </c>
      <c r="B7" s="142">
        <f>SUM(B8:B11)</f>
        <v>8</v>
      </c>
      <c r="C7" s="142"/>
      <c r="D7" s="142">
        <f>SUM(D8:D11)</f>
        <v>7</v>
      </c>
      <c r="E7" s="143"/>
      <c r="F7" s="142"/>
      <c r="G7" s="143"/>
      <c r="H7" s="142"/>
      <c r="I7" s="142"/>
      <c r="J7" s="143"/>
      <c r="K7" s="127"/>
      <c r="L7" s="160"/>
    </row>
    <row r="8" spans="1:12">
      <c r="A8" s="144" t="s">
        <v>1226</v>
      </c>
      <c r="B8" s="145"/>
      <c r="C8" s="128"/>
      <c r="D8" s="145">
        <v>1</v>
      </c>
      <c r="E8" s="127"/>
      <c r="F8" s="128"/>
      <c r="G8" s="127"/>
      <c r="H8" s="128"/>
      <c r="I8" s="128"/>
      <c r="J8" s="127"/>
      <c r="K8" s="127"/>
      <c r="L8" s="160"/>
    </row>
    <row r="9" spans="1:12">
      <c r="A9" s="144" t="s">
        <v>1227</v>
      </c>
      <c r="B9" s="145"/>
      <c r="C9" s="128"/>
      <c r="D9" s="145"/>
      <c r="E9" s="127"/>
      <c r="F9" s="128"/>
      <c r="G9" s="127"/>
      <c r="H9" s="128"/>
      <c r="I9" s="128"/>
      <c r="J9" s="127"/>
      <c r="K9" s="127"/>
      <c r="L9" s="160"/>
    </row>
    <row r="10" spans="1:12">
      <c r="A10" s="144" t="s">
        <v>1228</v>
      </c>
      <c r="B10" s="145"/>
      <c r="C10" s="128"/>
      <c r="D10" s="145"/>
      <c r="E10" s="127"/>
      <c r="F10" s="128"/>
      <c r="G10" s="127"/>
      <c r="H10" s="128"/>
      <c r="I10" s="128"/>
      <c r="J10" s="127"/>
      <c r="K10" s="127"/>
      <c r="L10" s="160"/>
    </row>
    <row r="11" spans="1:12">
      <c r="A11" s="144" t="s">
        <v>1229</v>
      </c>
      <c r="B11" s="145">
        <v>8</v>
      </c>
      <c r="C11" s="128"/>
      <c r="D11" s="145">
        <v>6</v>
      </c>
      <c r="E11" s="127"/>
      <c r="F11" s="128"/>
      <c r="G11" s="127"/>
      <c r="H11" s="128"/>
      <c r="I11" s="128"/>
      <c r="J11" s="127"/>
      <c r="K11" s="127"/>
      <c r="L11" s="160"/>
    </row>
    <row r="12" spans="1:12">
      <c r="A12" s="141" t="s">
        <v>1230</v>
      </c>
      <c r="B12" s="142">
        <f>SUM(B13:B17)</f>
        <v>17</v>
      </c>
      <c r="C12" s="142"/>
      <c r="D12" s="142">
        <f>SUM(D13:D17)</f>
        <v>8</v>
      </c>
      <c r="E12" s="143"/>
      <c r="F12" s="142"/>
      <c r="G12" s="143"/>
      <c r="H12" s="142"/>
      <c r="I12" s="142"/>
      <c r="J12" s="143"/>
      <c r="K12" s="127"/>
      <c r="L12" s="160"/>
    </row>
    <row r="13" spans="1:12">
      <c r="A13" s="144" t="s">
        <v>1231</v>
      </c>
      <c r="B13" s="145"/>
      <c r="C13" s="128"/>
      <c r="D13" s="145"/>
      <c r="E13" s="127"/>
      <c r="F13" s="128"/>
      <c r="G13" s="127"/>
      <c r="H13" s="128"/>
      <c r="I13" s="128"/>
      <c r="J13" s="127"/>
      <c r="K13" s="127"/>
      <c r="L13" s="160"/>
    </row>
    <row r="14" spans="1:12">
      <c r="A14" s="144" t="s">
        <v>1232</v>
      </c>
      <c r="B14" s="145"/>
      <c r="C14" s="128"/>
      <c r="D14" s="145"/>
      <c r="E14" s="127"/>
      <c r="F14" s="128"/>
      <c r="G14" s="127"/>
      <c r="H14" s="128"/>
      <c r="I14" s="128"/>
      <c r="J14" s="127"/>
      <c r="K14" s="127"/>
      <c r="L14" s="160"/>
    </row>
    <row r="15" spans="1:12">
      <c r="A15" s="144" t="s">
        <v>1233</v>
      </c>
      <c r="B15" s="145"/>
      <c r="C15" s="128"/>
      <c r="D15" s="145"/>
      <c r="E15" s="127"/>
      <c r="F15" s="128"/>
      <c r="G15" s="127"/>
      <c r="H15" s="128"/>
      <c r="I15" s="128"/>
      <c r="J15" s="127"/>
      <c r="K15" s="127"/>
      <c r="L15" s="160"/>
    </row>
    <row r="16" spans="1:12">
      <c r="A16" s="144" t="s">
        <v>1234</v>
      </c>
      <c r="B16" s="145">
        <v>7</v>
      </c>
      <c r="C16" s="128"/>
      <c r="D16" s="145">
        <v>8</v>
      </c>
      <c r="E16" s="127"/>
      <c r="F16" s="128"/>
      <c r="G16" s="127"/>
      <c r="H16" s="128"/>
      <c r="I16" s="128"/>
      <c r="J16" s="127"/>
      <c r="K16" s="127"/>
      <c r="L16" s="160"/>
    </row>
    <row r="17" spans="1:12">
      <c r="A17" s="144" t="s">
        <v>1235</v>
      </c>
      <c r="B17" s="145">
        <v>10</v>
      </c>
      <c r="C17" s="128"/>
      <c r="D17" s="145"/>
      <c r="E17" s="127"/>
      <c r="F17" s="128"/>
      <c r="G17" s="127"/>
      <c r="H17" s="128"/>
      <c r="I17" s="128"/>
      <c r="J17" s="127"/>
      <c r="K17" s="127"/>
      <c r="L17" s="160"/>
    </row>
    <row r="18" spans="1:12">
      <c r="A18" s="139" t="s">
        <v>1236</v>
      </c>
      <c r="B18" s="146">
        <f>B19+B23</f>
        <v>538</v>
      </c>
      <c r="C18" s="123">
        <f t="shared" ref="C18:H18" si="0">C19+C23</f>
        <v>0</v>
      </c>
      <c r="D18" s="146">
        <f t="shared" si="0"/>
        <v>230</v>
      </c>
      <c r="E18" s="122"/>
      <c r="F18" s="123">
        <f>D18-B18</f>
        <v>-308</v>
      </c>
      <c r="G18" s="122">
        <f>(D18/B18-1)*100</f>
        <v>-57.2490706319703</v>
      </c>
      <c r="H18" s="123">
        <f t="shared" si="0"/>
        <v>0</v>
      </c>
      <c r="I18" s="123">
        <f>H18-C18</f>
        <v>0</v>
      </c>
      <c r="J18" s="122" t="e">
        <f>(H18/C18-1)*100</f>
        <v>#DIV/0!</v>
      </c>
      <c r="K18" s="127"/>
      <c r="L18" s="160"/>
    </row>
    <row r="19" spans="1:12">
      <c r="A19" s="147" t="s">
        <v>1237</v>
      </c>
      <c r="B19" s="148">
        <f>SUM(B20:B22)</f>
        <v>505</v>
      </c>
      <c r="C19" s="149"/>
      <c r="D19" s="148">
        <f>SUM(D20:D22)</f>
        <v>230</v>
      </c>
      <c r="E19" s="150"/>
      <c r="F19" s="149"/>
      <c r="G19" s="150"/>
      <c r="H19" s="149"/>
      <c r="I19" s="149"/>
      <c r="J19" s="150"/>
      <c r="K19" s="127"/>
      <c r="L19" s="163"/>
    </row>
    <row r="20" spans="1:12">
      <c r="A20" s="144" t="s">
        <v>1238</v>
      </c>
      <c r="B20" s="145">
        <v>184</v>
      </c>
      <c r="C20" s="128"/>
      <c r="D20" s="145">
        <v>138</v>
      </c>
      <c r="E20" s="127"/>
      <c r="F20" s="128"/>
      <c r="G20" s="127"/>
      <c r="H20" s="128"/>
      <c r="I20" s="128"/>
      <c r="J20" s="127"/>
      <c r="K20" s="127"/>
      <c r="L20" s="163"/>
    </row>
    <row r="21" spans="1:12">
      <c r="A21" s="144" t="s">
        <v>1239</v>
      </c>
      <c r="B21" s="145">
        <v>321</v>
      </c>
      <c r="C21" s="128"/>
      <c r="D21" s="145">
        <v>92</v>
      </c>
      <c r="E21" s="127"/>
      <c r="F21" s="128"/>
      <c r="G21" s="127"/>
      <c r="H21" s="128"/>
      <c r="I21" s="128"/>
      <c r="J21" s="127"/>
      <c r="K21" s="127"/>
      <c r="L21" s="163"/>
    </row>
    <row r="22" spans="1:12">
      <c r="A22" s="144" t="s">
        <v>1240</v>
      </c>
      <c r="B22" s="145"/>
      <c r="C22" s="128"/>
      <c r="D22" s="145"/>
      <c r="E22" s="127"/>
      <c r="F22" s="128"/>
      <c r="G22" s="127"/>
      <c r="H22" s="128"/>
      <c r="I22" s="128"/>
      <c r="J22" s="127"/>
      <c r="K22" s="127"/>
      <c r="L22" s="163"/>
    </row>
    <row r="23" spans="1:12">
      <c r="A23" s="141" t="s">
        <v>1241</v>
      </c>
      <c r="B23" s="151">
        <f>SUM(B24:B26)</f>
        <v>33</v>
      </c>
      <c r="C23" s="142"/>
      <c r="D23" s="151">
        <f>SUM(D24:D26)</f>
        <v>0</v>
      </c>
      <c r="E23" s="143"/>
      <c r="F23" s="142"/>
      <c r="G23" s="143"/>
      <c r="H23" s="142"/>
      <c r="I23" s="142"/>
      <c r="J23" s="143"/>
      <c r="K23" s="127"/>
      <c r="L23" s="163"/>
    </row>
    <row r="24" spans="1:12">
      <c r="A24" s="144" t="s">
        <v>1238</v>
      </c>
      <c r="B24" s="145"/>
      <c r="C24" s="128"/>
      <c r="D24" s="145"/>
      <c r="E24" s="127"/>
      <c r="F24" s="128"/>
      <c r="G24" s="127"/>
      <c r="H24" s="128"/>
      <c r="I24" s="128"/>
      <c r="J24" s="127"/>
      <c r="K24" s="127"/>
      <c r="L24" s="163"/>
    </row>
    <row r="25" spans="1:12">
      <c r="A25" s="144" t="s">
        <v>1239</v>
      </c>
      <c r="B25" s="145">
        <v>33</v>
      </c>
      <c r="C25" s="128"/>
      <c r="D25" s="145"/>
      <c r="E25" s="127"/>
      <c r="F25" s="128"/>
      <c r="G25" s="127"/>
      <c r="H25" s="128"/>
      <c r="I25" s="128"/>
      <c r="J25" s="127"/>
      <c r="K25" s="127"/>
      <c r="L25" s="163"/>
    </row>
    <row r="26" spans="1:12">
      <c r="A26" s="152" t="s">
        <v>1242</v>
      </c>
      <c r="B26" s="145"/>
      <c r="C26" s="128"/>
      <c r="D26" s="145"/>
      <c r="E26" s="127"/>
      <c r="F26" s="128"/>
      <c r="G26" s="127"/>
      <c r="H26" s="128"/>
      <c r="I26" s="128"/>
      <c r="J26" s="127"/>
      <c r="K26" s="127"/>
      <c r="L26" s="163"/>
    </row>
    <row r="27" spans="1:12">
      <c r="A27" s="139" t="s">
        <v>1243</v>
      </c>
      <c r="B27" s="146">
        <f>B28+B35+B48+B54+B58+B59+B65+B71+B75+B79</f>
        <v>125436</v>
      </c>
      <c r="C27" s="146">
        <f t="shared" ref="C27:H27" si="1">C28+C35+C48+C54+C58+C59+C65+C71+C75+C79</f>
        <v>68327.98</v>
      </c>
      <c r="D27" s="146">
        <f t="shared" si="1"/>
        <v>37801</v>
      </c>
      <c r="E27" s="122">
        <f>D27/C27*100</f>
        <v>55.3228706600137</v>
      </c>
      <c r="F27" s="123">
        <f>D27-B27</f>
        <v>-87635</v>
      </c>
      <c r="G27" s="122">
        <f>(D27/B27-1)*100</f>
        <v>-69.8643132752958</v>
      </c>
      <c r="H27" s="146">
        <f t="shared" si="1"/>
        <v>52472</v>
      </c>
      <c r="I27" s="123">
        <f>H27-C27</f>
        <v>-15855.98</v>
      </c>
      <c r="J27" s="122">
        <f>(H27/C27-1)*100</f>
        <v>-23.205691138535</v>
      </c>
      <c r="K27" s="127"/>
      <c r="L27" s="160"/>
    </row>
    <row r="28" spans="1:12">
      <c r="A28" s="153" t="s">
        <v>1244</v>
      </c>
      <c r="B28" s="148">
        <f>SUM(B29:B34)</f>
        <v>0</v>
      </c>
      <c r="C28" s="148">
        <f t="shared" ref="C28:H28" si="2">SUM(C29:C34)</f>
        <v>0</v>
      </c>
      <c r="D28" s="148">
        <f t="shared" si="2"/>
        <v>0</v>
      </c>
      <c r="E28" s="150"/>
      <c r="F28" s="149">
        <f>D28-B28</f>
        <v>0</v>
      </c>
      <c r="G28" s="150"/>
      <c r="H28" s="148">
        <f t="shared" si="2"/>
        <v>0</v>
      </c>
      <c r="I28" s="149">
        <f>H28-C28</f>
        <v>0</v>
      </c>
      <c r="J28" s="150"/>
      <c r="K28" s="127"/>
      <c r="L28" s="160"/>
    </row>
    <row r="29" spans="1:12">
      <c r="A29" s="152" t="s">
        <v>1245</v>
      </c>
      <c r="B29" s="145"/>
      <c r="C29" s="145"/>
      <c r="D29" s="145"/>
      <c r="E29" s="127"/>
      <c r="F29" s="128"/>
      <c r="G29" s="127"/>
      <c r="H29" s="145"/>
      <c r="I29" s="128"/>
      <c r="J29" s="127"/>
      <c r="K29" s="127"/>
      <c r="L29" s="160"/>
    </row>
    <row r="30" spans="1:12">
      <c r="A30" s="152" t="s">
        <v>1246</v>
      </c>
      <c r="B30" s="145"/>
      <c r="C30" s="145"/>
      <c r="D30" s="145"/>
      <c r="E30" s="127"/>
      <c r="F30" s="128"/>
      <c r="G30" s="127"/>
      <c r="H30" s="145"/>
      <c r="I30" s="128"/>
      <c r="J30" s="127"/>
      <c r="K30" s="127"/>
      <c r="L30" s="160"/>
    </row>
    <row r="31" spans="1:12">
      <c r="A31" s="154" t="s">
        <v>1247</v>
      </c>
      <c r="B31" s="145"/>
      <c r="C31" s="145"/>
      <c r="D31" s="145"/>
      <c r="E31" s="127"/>
      <c r="F31" s="128"/>
      <c r="G31" s="127"/>
      <c r="H31" s="145"/>
      <c r="I31" s="128"/>
      <c r="J31" s="127"/>
      <c r="K31" s="127"/>
      <c r="L31" s="160"/>
    </row>
    <row r="32" spans="1:12">
      <c r="A32" s="154" t="s">
        <v>1248</v>
      </c>
      <c r="B32" s="145"/>
      <c r="C32" s="145"/>
      <c r="D32" s="145"/>
      <c r="E32" s="127"/>
      <c r="F32" s="128"/>
      <c r="G32" s="127"/>
      <c r="H32" s="145"/>
      <c r="I32" s="128"/>
      <c r="J32" s="127"/>
      <c r="K32" s="127"/>
      <c r="L32" s="160"/>
    </row>
    <row r="33" spans="1:12">
      <c r="A33" s="154" t="s">
        <v>1249</v>
      </c>
      <c r="B33" s="145"/>
      <c r="C33" s="145"/>
      <c r="D33" s="145"/>
      <c r="E33" s="127"/>
      <c r="F33" s="128"/>
      <c r="G33" s="127"/>
      <c r="H33" s="145"/>
      <c r="I33" s="128"/>
      <c r="J33" s="127"/>
      <c r="K33" s="127"/>
      <c r="L33" s="160"/>
    </row>
    <row r="34" spans="1:12">
      <c r="A34" s="152" t="s">
        <v>1250</v>
      </c>
      <c r="B34" s="145"/>
      <c r="C34" s="145"/>
      <c r="D34" s="145"/>
      <c r="E34" s="127"/>
      <c r="F34" s="128"/>
      <c r="G34" s="127"/>
      <c r="H34" s="145"/>
      <c r="I34" s="128"/>
      <c r="J34" s="127"/>
      <c r="K34" s="127"/>
      <c r="L34" s="160"/>
    </row>
    <row r="35" spans="1:12">
      <c r="A35" s="153" t="s">
        <v>1251</v>
      </c>
      <c r="B35" s="148">
        <f>SUM(B36:B47)</f>
        <v>100612</v>
      </c>
      <c r="C35" s="148">
        <f t="shared" ref="C35:H35" si="3">SUM(C36:C47)</f>
        <v>62932</v>
      </c>
      <c r="D35" s="148">
        <f t="shared" si="3"/>
        <v>31393</v>
      </c>
      <c r="E35" s="150">
        <f>D35/C35*100</f>
        <v>49.8840017796987</v>
      </c>
      <c r="F35" s="149">
        <f>D35-B35</f>
        <v>-69219</v>
      </c>
      <c r="G35" s="150">
        <f>(D35/B35-1)*100</f>
        <v>-68.7979565061822</v>
      </c>
      <c r="H35" s="148">
        <f t="shared" si="3"/>
        <v>48431</v>
      </c>
      <c r="I35" s="149">
        <f>H35-C35</f>
        <v>-14501</v>
      </c>
      <c r="J35" s="150">
        <f>(H35/C35-1)*100</f>
        <v>-23.0423314053264</v>
      </c>
      <c r="K35" s="127"/>
      <c r="L35" s="160"/>
    </row>
    <row r="36" spans="1:12">
      <c r="A36" s="152" t="s">
        <v>1252</v>
      </c>
      <c r="B36" s="145">
        <v>52236</v>
      </c>
      <c r="C36" s="155">
        <v>25000</v>
      </c>
      <c r="D36" s="145">
        <v>3745</v>
      </c>
      <c r="E36" s="127"/>
      <c r="F36" s="128"/>
      <c r="G36" s="127"/>
      <c r="H36" s="155">
        <v>18173</v>
      </c>
      <c r="I36" s="128"/>
      <c r="J36" s="127"/>
      <c r="K36" s="127"/>
      <c r="L36" s="160"/>
    </row>
    <row r="37" spans="1:12">
      <c r="A37" s="152" t="s">
        <v>1253</v>
      </c>
      <c r="B37" s="145">
        <v>16031</v>
      </c>
      <c r="C37" s="155">
        <v>3800</v>
      </c>
      <c r="D37" s="145">
        <v>15153</v>
      </c>
      <c r="E37" s="127"/>
      <c r="F37" s="128"/>
      <c r="G37" s="127"/>
      <c r="H37" s="155">
        <v>2800</v>
      </c>
      <c r="I37" s="128"/>
      <c r="J37" s="127"/>
      <c r="K37" s="127"/>
      <c r="L37" s="160"/>
    </row>
    <row r="38" spans="1:12">
      <c r="A38" s="152" t="s">
        <v>1254</v>
      </c>
      <c r="B38" s="145">
        <v>6654</v>
      </c>
      <c r="C38" s="155"/>
      <c r="D38" s="145">
        <v>42</v>
      </c>
      <c r="E38" s="127"/>
      <c r="F38" s="128"/>
      <c r="G38" s="127"/>
      <c r="H38" s="155"/>
      <c r="I38" s="128"/>
      <c r="J38" s="127"/>
      <c r="K38" s="127"/>
      <c r="L38" s="160"/>
    </row>
    <row r="39" spans="1:12">
      <c r="A39" s="152" t="s">
        <v>1255</v>
      </c>
      <c r="B39" s="145">
        <v>18357</v>
      </c>
      <c r="C39" s="155">
        <v>32097</v>
      </c>
      <c r="D39" s="145">
        <v>8923</v>
      </c>
      <c r="E39" s="127"/>
      <c r="F39" s="128"/>
      <c r="G39" s="127"/>
      <c r="H39" s="155">
        <f>14823+10600</f>
        <v>25423</v>
      </c>
      <c r="I39" s="128"/>
      <c r="J39" s="127"/>
      <c r="K39" s="127"/>
      <c r="L39" s="164"/>
    </row>
    <row r="40" spans="1:12">
      <c r="A40" s="152" t="s">
        <v>1256</v>
      </c>
      <c r="B40" s="145">
        <v>1579</v>
      </c>
      <c r="C40" s="155">
        <v>2000</v>
      </c>
      <c r="D40" s="145">
        <v>289</v>
      </c>
      <c r="E40" s="127"/>
      <c r="F40" s="128"/>
      <c r="G40" s="127"/>
      <c r="H40" s="155">
        <v>2000</v>
      </c>
      <c r="I40" s="128"/>
      <c r="J40" s="127"/>
      <c r="K40" s="127"/>
      <c r="L40" s="164"/>
    </row>
    <row r="41" spans="1:12">
      <c r="A41" s="156" t="s">
        <v>1257</v>
      </c>
      <c r="B41" s="145"/>
      <c r="C41" s="155">
        <v>35</v>
      </c>
      <c r="D41" s="145">
        <v>49</v>
      </c>
      <c r="E41" s="127"/>
      <c r="F41" s="128"/>
      <c r="G41" s="127"/>
      <c r="H41" s="155">
        <v>35</v>
      </c>
      <c r="I41" s="128"/>
      <c r="J41" s="127"/>
      <c r="K41" s="127"/>
      <c r="L41" s="164"/>
    </row>
    <row r="42" spans="1:12">
      <c r="A42" s="152" t="s">
        <v>1246</v>
      </c>
      <c r="B42" s="145"/>
      <c r="C42" s="155"/>
      <c r="D42" s="145"/>
      <c r="E42" s="127"/>
      <c r="F42" s="128"/>
      <c r="G42" s="127"/>
      <c r="H42" s="155"/>
      <c r="I42" s="128"/>
      <c r="J42" s="127"/>
      <c r="K42" s="127"/>
      <c r="L42" s="164"/>
    </row>
    <row r="43" spans="1:12">
      <c r="A43" s="152" t="s">
        <v>1258</v>
      </c>
      <c r="B43" s="145"/>
      <c r="C43" s="155"/>
      <c r="D43" s="145"/>
      <c r="E43" s="127"/>
      <c r="F43" s="128"/>
      <c r="G43" s="127"/>
      <c r="H43" s="155"/>
      <c r="I43" s="128"/>
      <c r="J43" s="127"/>
      <c r="K43" s="127"/>
      <c r="L43" s="164"/>
    </row>
    <row r="44" spans="1:12">
      <c r="A44" s="152" t="s">
        <v>1259</v>
      </c>
      <c r="B44" s="145">
        <v>5668</v>
      </c>
      <c r="C44" s="155"/>
      <c r="D44" s="145"/>
      <c r="E44" s="127"/>
      <c r="F44" s="128"/>
      <c r="G44" s="127"/>
      <c r="H44" s="155"/>
      <c r="I44" s="128"/>
      <c r="J44" s="127"/>
      <c r="K44" s="127"/>
      <c r="L44" s="164"/>
    </row>
    <row r="45" spans="1:12">
      <c r="A45" s="154" t="s">
        <v>1247</v>
      </c>
      <c r="B45" s="145"/>
      <c r="C45" s="155"/>
      <c r="D45" s="145"/>
      <c r="E45" s="127"/>
      <c r="F45" s="128"/>
      <c r="G45" s="127"/>
      <c r="H45" s="155"/>
      <c r="I45" s="128"/>
      <c r="J45" s="127"/>
      <c r="K45" s="127"/>
      <c r="L45" s="164"/>
    </row>
    <row r="46" spans="1:12">
      <c r="A46" s="154" t="s">
        <v>1249</v>
      </c>
      <c r="B46" s="145"/>
      <c r="C46" s="145"/>
      <c r="D46" s="145"/>
      <c r="E46" s="127"/>
      <c r="F46" s="128"/>
      <c r="G46" s="127"/>
      <c r="H46" s="145"/>
      <c r="I46" s="128"/>
      <c r="J46" s="127"/>
      <c r="K46" s="127"/>
      <c r="L46" s="164"/>
    </row>
    <row r="47" spans="1:12">
      <c r="A47" s="152" t="s">
        <v>1260</v>
      </c>
      <c r="B47" s="145">
        <v>87</v>
      </c>
      <c r="C47" s="145"/>
      <c r="D47" s="145">
        <v>3192</v>
      </c>
      <c r="E47" s="127"/>
      <c r="F47" s="128"/>
      <c r="G47" s="127"/>
      <c r="H47" s="145"/>
      <c r="I47" s="128"/>
      <c r="J47" s="127"/>
      <c r="K47" s="127"/>
      <c r="L47" s="164"/>
    </row>
    <row r="48" spans="1:12">
      <c r="A48" s="153" t="s">
        <v>1261</v>
      </c>
      <c r="B48" s="157">
        <f>SUM(B49:B53)</f>
        <v>0</v>
      </c>
      <c r="C48" s="157"/>
      <c r="D48" s="157">
        <f>SUM(D49:D53)</f>
        <v>0</v>
      </c>
      <c r="E48" s="150"/>
      <c r="F48" s="149"/>
      <c r="G48" s="150"/>
      <c r="H48" s="157"/>
      <c r="I48" s="149"/>
      <c r="J48" s="150"/>
      <c r="K48" s="127"/>
      <c r="L48" s="164"/>
    </row>
    <row r="49" spans="1:12">
      <c r="A49" s="152" t="s">
        <v>1262</v>
      </c>
      <c r="B49" s="145"/>
      <c r="C49" s="145"/>
      <c r="D49" s="145"/>
      <c r="E49" s="127"/>
      <c r="F49" s="128"/>
      <c r="G49" s="127"/>
      <c r="H49" s="145"/>
      <c r="I49" s="128"/>
      <c r="J49" s="127"/>
      <c r="K49" s="127"/>
      <c r="L49" s="164"/>
    </row>
    <row r="50" spans="1:12">
      <c r="A50" s="152" t="s">
        <v>1263</v>
      </c>
      <c r="B50" s="145"/>
      <c r="C50" s="145"/>
      <c r="D50" s="145"/>
      <c r="E50" s="127"/>
      <c r="F50" s="128"/>
      <c r="G50" s="127"/>
      <c r="H50" s="145"/>
      <c r="I50" s="128"/>
      <c r="J50" s="127"/>
      <c r="K50" s="127"/>
      <c r="L50" s="164"/>
    </row>
    <row r="51" spans="1:12">
      <c r="A51" s="152" t="s">
        <v>1264</v>
      </c>
      <c r="B51" s="145"/>
      <c r="C51" s="145"/>
      <c r="D51" s="145"/>
      <c r="E51" s="127"/>
      <c r="F51" s="128"/>
      <c r="G51" s="127"/>
      <c r="H51" s="145"/>
      <c r="I51" s="128"/>
      <c r="J51" s="127"/>
      <c r="K51" s="127"/>
      <c r="L51" s="164"/>
    </row>
    <row r="52" spans="1:12">
      <c r="A52" s="152" t="s">
        <v>1265</v>
      </c>
      <c r="B52" s="145"/>
      <c r="C52" s="145"/>
      <c r="D52" s="145"/>
      <c r="E52" s="127"/>
      <c r="F52" s="128"/>
      <c r="G52" s="127"/>
      <c r="H52" s="145"/>
      <c r="I52" s="128"/>
      <c r="J52" s="127"/>
      <c r="K52" s="127"/>
      <c r="L52" s="164"/>
    </row>
    <row r="53" spans="1:12">
      <c r="A53" s="152" t="s">
        <v>1266</v>
      </c>
      <c r="B53" s="145"/>
      <c r="C53" s="145"/>
      <c r="D53" s="145"/>
      <c r="E53" s="127"/>
      <c r="F53" s="128"/>
      <c r="G53" s="127"/>
      <c r="H53" s="145"/>
      <c r="I53" s="128"/>
      <c r="J53" s="127"/>
      <c r="K53" s="127"/>
      <c r="L53" s="164"/>
    </row>
    <row r="54" spans="1:12">
      <c r="A54" s="153" t="s">
        <v>1267</v>
      </c>
      <c r="B54" s="148">
        <f>SUM(B55:B57)</f>
        <v>8246</v>
      </c>
      <c r="C54" s="148">
        <f t="shared" ref="C54:H54" si="4">SUM(C55:C57)</f>
        <v>3415</v>
      </c>
      <c r="D54" s="148">
        <f t="shared" si="4"/>
        <v>5248</v>
      </c>
      <c r="E54" s="150">
        <f>D54/C54*100</f>
        <v>153.674963396779</v>
      </c>
      <c r="F54" s="149">
        <f t="shared" ref="F54:F59" si="5">D54-B54</f>
        <v>-2998</v>
      </c>
      <c r="G54" s="150">
        <f>(D54/B54-1)*100</f>
        <v>-36.3570215862236</v>
      </c>
      <c r="H54" s="148">
        <f t="shared" si="4"/>
        <v>2618</v>
      </c>
      <c r="I54" s="149">
        <f t="shared" ref="I54:I65" si="6">H54-C54</f>
        <v>-797</v>
      </c>
      <c r="J54" s="150">
        <f>(H54/C54-1)*100</f>
        <v>-23.3382137628111</v>
      </c>
      <c r="K54" s="127"/>
      <c r="L54" s="164"/>
    </row>
    <row r="55" spans="1:12">
      <c r="A55" s="152" t="s">
        <v>1268</v>
      </c>
      <c r="B55" s="158">
        <v>8246</v>
      </c>
      <c r="C55" s="158">
        <v>3415</v>
      </c>
      <c r="D55" s="158">
        <v>5248</v>
      </c>
      <c r="E55" s="127"/>
      <c r="F55" s="128"/>
      <c r="G55" s="127"/>
      <c r="H55" s="158">
        <v>2618</v>
      </c>
      <c r="I55" s="128">
        <f t="shared" si="6"/>
        <v>-797</v>
      </c>
      <c r="J55" s="127"/>
      <c r="K55" s="127"/>
      <c r="L55" s="164"/>
    </row>
    <row r="56" spans="1:12">
      <c r="A56" s="152" t="s">
        <v>1269</v>
      </c>
      <c r="B56" s="158"/>
      <c r="C56" s="158"/>
      <c r="D56" s="158"/>
      <c r="E56" s="127"/>
      <c r="F56" s="128"/>
      <c r="G56" s="127"/>
      <c r="H56" s="158"/>
      <c r="I56" s="128"/>
      <c r="J56" s="127"/>
      <c r="K56" s="127"/>
      <c r="L56" s="164"/>
    </row>
    <row r="57" spans="1:12">
      <c r="A57" s="152" t="s">
        <v>1270</v>
      </c>
      <c r="B57" s="145"/>
      <c r="C57" s="145"/>
      <c r="D57" s="145"/>
      <c r="E57" s="127"/>
      <c r="F57" s="128"/>
      <c r="G57" s="127"/>
      <c r="H57" s="145"/>
      <c r="I57" s="128"/>
      <c r="J57" s="127"/>
      <c r="K57" s="127"/>
      <c r="L57" s="164"/>
    </row>
    <row r="58" spans="1:12">
      <c r="A58" s="153" t="s">
        <v>1271</v>
      </c>
      <c r="B58" s="148">
        <v>461</v>
      </c>
      <c r="C58" s="148">
        <v>817.48</v>
      </c>
      <c r="D58" s="148">
        <v>95</v>
      </c>
      <c r="E58" s="150">
        <f>D58/C58*100</f>
        <v>11.6210794147869</v>
      </c>
      <c r="F58" s="149">
        <f t="shared" si="5"/>
        <v>-366</v>
      </c>
      <c r="G58" s="150">
        <f>(D58/B58-1)*100</f>
        <v>-79.3926247288503</v>
      </c>
      <c r="H58" s="148">
        <v>300</v>
      </c>
      <c r="I58" s="149">
        <f t="shared" si="6"/>
        <v>-517.48</v>
      </c>
      <c r="J58" s="150">
        <f>(H58/C58-1)*100</f>
        <v>-63.3018544796203</v>
      </c>
      <c r="K58" s="127"/>
      <c r="L58" s="164"/>
    </row>
    <row r="59" spans="1:12">
      <c r="A59" s="153" t="s">
        <v>1272</v>
      </c>
      <c r="B59" s="159">
        <f>SUM(B60:B64)</f>
        <v>0</v>
      </c>
      <c r="C59" s="159">
        <v>0</v>
      </c>
      <c r="D59" s="159">
        <f>SUM(D60:D64)</f>
        <v>0</v>
      </c>
      <c r="E59" s="150"/>
      <c r="F59" s="149">
        <f t="shared" si="5"/>
        <v>0</v>
      </c>
      <c r="G59" s="150"/>
      <c r="H59" s="159">
        <v>0</v>
      </c>
      <c r="I59" s="149">
        <f t="shared" si="6"/>
        <v>0</v>
      </c>
      <c r="J59" s="150"/>
      <c r="K59" s="127"/>
      <c r="L59" s="164"/>
    </row>
    <row r="60" spans="1:12">
      <c r="A60" s="152" t="s">
        <v>1273</v>
      </c>
      <c r="B60" s="145"/>
      <c r="C60" s="145"/>
      <c r="D60" s="145"/>
      <c r="E60" s="127"/>
      <c r="F60" s="128"/>
      <c r="G60" s="127"/>
      <c r="H60" s="145"/>
      <c r="I60" s="128">
        <f t="shared" si="6"/>
        <v>0</v>
      </c>
      <c r="J60" s="127"/>
      <c r="K60" s="127"/>
      <c r="L60" s="164"/>
    </row>
    <row r="61" spans="1:12">
      <c r="A61" s="152" t="s">
        <v>1274</v>
      </c>
      <c r="B61" s="145"/>
      <c r="C61" s="145"/>
      <c r="D61" s="145"/>
      <c r="E61" s="127"/>
      <c r="F61" s="128"/>
      <c r="G61" s="127"/>
      <c r="H61" s="145"/>
      <c r="I61" s="128">
        <f t="shared" si="6"/>
        <v>0</v>
      </c>
      <c r="J61" s="127"/>
      <c r="K61" s="127"/>
      <c r="L61" s="164"/>
    </row>
    <row r="62" spans="1:12">
      <c r="A62" s="152" t="s">
        <v>1275</v>
      </c>
      <c r="B62" s="145"/>
      <c r="C62" s="145">
        <v>0</v>
      </c>
      <c r="D62" s="145"/>
      <c r="E62" s="127"/>
      <c r="F62" s="128"/>
      <c r="G62" s="127"/>
      <c r="H62" s="145">
        <v>0</v>
      </c>
      <c r="I62" s="128">
        <f t="shared" si="6"/>
        <v>0</v>
      </c>
      <c r="J62" s="127"/>
      <c r="K62" s="127"/>
      <c r="L62" s="164"/>
    </row>
    <row r="63" spans="1:12">
      <c r="A63" s="152" t="s">
        <v>1276</v>
      </c>
      <c r="B63" s="145"/>
      <c r="C63" s="145"/>
      <c r="D63" s="145"/>
      <c r="E63" s="127"/>
      <c r="F63" s="128"/>
      <c r="G63" s="127"/>
      <c r="H63" s="145"/>
      <c r="I63" s="128">
        <f t="shared" si="6"/>
        <v>0</v>
      </c>
      <c r="J63" s="127"/>
      <c r="K63" s="127"/>
      <c r="L63" s="164"/>
    </row>
    <row r="64" spans="1:12">
      <c r="A64" s="152" t="s">
        <v>1277</v>
      </c>
      <c r="B64" s="145"/>
      <c r="C64" s="145">
        <v>0</v>
      </c>
      <c r="D64" s="145"/>
      <c r="E64" s="127"/>
      <c r="F64" s="128"/>
      <c r="G64" s="127"/>
      <c r="H64" s="145">
        <v>0</v>
      </c>
      <c r="I64" s="128">
        <f t="shared" si="6"/>
        <v>0</v>
      </c>
      <c r="J64" s="127"/>
      <c r="K64" s="127"/>
      <c r="L64" s="164"/>
    </row>
    <row r="65" spans="1:12">
      <c r="A65" s="153" t="s">
        <v>1278</v>
      </c>
      <c r="B65" s="148">
        <f>SUM(B66:B70)</f>
        <v>0</v>
      </c>
      <c r="C65" s="148">
        <f t="shared" ref="C65:H65" si="7">SUM(C66:C70)</f>
        <v>0</v>
      </c>
      <c r="D65" s="148">
        <f t="shared" si="7"/>
        <v>0</v>
      </c>
      <c r="E65" s="150"/>
      <c r="F65" s="149">
        <f>D65-B65</f>
        <v>0</v>
      </c>
      <c r="G65" s="150"/>
      <c r="H65" s="148">
        <f t="shared" si="7"/>
        <v>0</v>
      </c>
      <c r="I65" s="149">
        <f t="shared" si="6"/>
        <v>0</v>
      </c>
      <c r="J65" s="150"/>
      <c r="K65" s="127"/>
      <c r="L65" s="164"/>
    </row>
    <row r="66" spans="1:12">
      <c r="A66" s="152" t="s">
        <v>1262</v>
      </c>
      <c r="B66" s="158"/>
      <c r="C66" s="158"/>
      <c r="D66" s="158"/>
      <c r="E66" s="127"/>
      <c r="F66" s="128"/>
      <c r="G66" s="127"/>
      <c r="H66" s="158"/>
      <c r="I66" s="128"/>
      <c r="J66" s="127"/>
      <c r="K66" s="127"/>
      <c r="L66" s="164"/>
    </row>
    <row r="67" spans="1:12">
      <c r="A67" s="152" t="s">
        <v>1263</v>
      </c>
      <c r="B67" s="158"/>
      <c r="C67" s="158"/>
      <c r="D67" s="158"/>
      <c r="E67" s="127"/>
      <c r="F67" s="128"/>
      <c r="G67" s="127"/>
      <c r="H67" s="158"/>
      <c r="I67" s="128"/>
      <c r="J67" s="127"/>
      <c r="K67" s="127"/>
      <c r="L67" s="164"/>
    </row>
    <row r="68" spans="1:12">
      <c r="A68" s="152" t="s">
        <v>1264</v>
      </c>
      <c r="B68" s="158"/>
      <c r="C68" s="158"/>
      <c r="D68" s="158"/>
      <c r="E68" s="127"/>
      <c r="F68" s="128"/>
      <c r="G68" s="127"/>
      <c r="H68" s="158"/>
      <c r="I68" s="128"/>
      <c r="J68" s="127"/>
      <c r="K68" s="127"/>
      <c r="L68" s="164"/>
    </row>
    <row r="69" spans="1:12">
      <c r="A69" s="152" t="s">
        <v>1265</v>
      </c>
      <c r="B69" s="158"/>
      <c r="C69" s="158"/>
      <c r="D69" s="158"/>
      <c r="E69" s="127"/>
      <c r="F69" s="128"/>
      <c r="G69" s="127"/>
      <c r="H69" s="158"/>
      <c r="I69" s="128"/>
      <c r="J69" s="127"/>
      <c r="K69" s="127"/>
      <c r="L69" s="164"/>
    </row>
    <row r="70" spans="1:12">
      <c r="A70" s="152" t="s">
        <v>1279</v>
      </c>
      <c r="B70" s="158"/>
      <c r="C70" s="158"/>
      <c r="D70" s="158"/>
      <c r="E70" s="127"/>
      <c r="F70" s="128"/>
      <c r="G70" s="127"/>
      <c r="H70" s="158"/>
      <c r="I70" s="128"/>
      <c r="J70" s="127"/>
      <c r="K70" s="127"/>
      <c r="L70" s="164"/>
    </row>
    <row r="71" spans="1:12">
      <c r="A71" s="165" t="s">
        <v>1280</v>
      </c>
      <c r="B71" s="148">
        <f>SUM(B72:B74)</f>
        <v>1117</v>
      </c>
      <c r="C71" s="148">
        <f t="shared" ref="C71:H71" si="8">SUM(C72:C74)</f>
        <v>1163.5</v>
      </c>
      <c r="D71" s="148">
        <f t="shared" si="8"/>
        <v>1065</v>
      </c>
      <c r="E71" s="150">
        <f>D71/C71*100</f>
        <v>91.5341641598625</v>
      </c>
      <c r="F71" s="149">
        <f>D71-B71</f>
        <v>-52</v>
      </c>
      <c r="G71" s="150">
        <f>(D71/B71-1)*100</f>
        <v>-4.65532676812892</v>
      </c>
      <c r="H71" s="148">
        <f t="shared" si="8"/>
        <v>1123</v>
      </c>
      <c r="I71" s="149">
        <f t="shared" ref="I71:I88" si="9">H71-C71</f>
        <v>-40.5</v>
      </c>
      <c r="J71" s="150"/>
      <c r="K71" s="127"/>
      <c r="L71" s="164"/>
    </row>
    <row r="72" spans="1:12">
      <c r="A72" s="152" t="s">
        <v>1281</v>
      </c>
      <c r="B72" s="158">
        <v>1081</v>
      </c>
      <c r="C72" s="158">
        <v>1125.5</v>
      </c>
      <c r="D72" s="158">
        <v>1065</v>
      </c>
      <c r="E72" s="127"/>
      <c r="F72" s="128"/>
      <c r="G72" s="127"/>
      <c r="H72" s="158">
        <v>1085</v>
      </c>
      <c r="I72" s="128">
        <f t="shared" si="9"/>
        <v>-40.5</v>
      </c>
      <c r="J72" s="127"/>
      <c r="K72" s="127"/>
      <c r="L72" s="164"/>
    </row>
    <row r="73" spans="1:12">
      <c r="A73" s="152" t="s">
        <v>1282</v>
      </c>
      <c r="B73" s="158">
        <v>36</v>
      </c>
      <c r="C73" s="158">
        <v>38</v>
      </c>
      <c r="D73" s="158"/>
      <c r="E73" s="127"/>
      <c r="F73" s="128"/>
      <c r="G73" s="127"/>
      <c r="H73" s="158">
        <v>38</v>
      </c>
      <c r="I73" s="128">
        <f t="shared" si="9"/>
        <v>0</v>
      </c>
      <c r="J73" s="127"/>
      <c r="K73" s="127"/>
      <c r="L73" s="164"/>
    </row>
    <row r="74" spans="1:12">
      <c r="A74" s="152" t="s">
        <v>1283</v>
      </c>
      <c r="B74" s="158"/>
      <c r="C74" s="158"/>
      <c r="D74" s="158"/>
      <c r="E74" s="127"/>
      <c r="F74" s="128"/>
      <c r="G74" s="127"/>
      <c r="H74" s="158"/>
      <c r="I74" s="128">
        <f t="shared" si="9"/>
        <v>0</v>
      </c>
      <c r="J74" s="127"/>
      <c r="K74" s="127"/>
      <c r="L74" s="164"/>
    </row>
    <row r="75" spans="1:12">
      <c r="A75" s="165" t="s">
        <v>1284</v>
      </c>
      <c r="B75" s="148">
        <f>SUM(B76:B78)</f>
        <v>0</v>
      </c>
      <c r="C75" s="148">
        <f t="shared" ref="C75:H75" si="10">SUM(C76:C78)</f>
        <v>0</v>
      </c>
      <c r="D75" s="148">
        <f t="shared" si="10"/>
        <v>0</v>
      </c>
      <c r="E75" s="150"/>
      <c r="F75" s="149">
        <f>D75-B75</f>
        <v>0</v>
      </c>
      <c r="G75" s="150"/>
      <c r="H75" s="148">
        <f t="shared" si="10"/>
        <v>0</v>
      </c>
      <c r="I75" s="149">
        <f t="shared" si="9"/>
        <v>0</v>
      </c>
      <c r="J75" s="150"/>
      <c r="K75" s="127"/>
      <c r="L75" s="164"/>
    </row>
    <row r="76" spans="1:12">
      <c r="A76" s="152" t="s">
        <v>1252</v>
      </c>
      <c r="B76" s="158"/>
      <c r="C76" s="158"/>
      <c r="D76" s="158"/>
      <c r="E76" s="127"/>
      <c r="F76" s="128"/>
      <c r="G76" s="127"/>
      <c r="H76" s="158"/>
      <c r="I76" s="128">
        <f t="shared" si="9"/>
        <v>0</v>
      </c>
      <c r="J76" s="127"/>
      <c r="K76" s="127"/>
      <c r="L76" s="164"/>
    </row>
    <row r="77" spans="1:12">
      <c r="A77" s="152" t="s">
        <v>1253</v>
      </c>
      <c r="B77" s="158"/>
      <c r="C77" s="158"/>
      <c r="D77" s="158"/>
      <c r="E77" s="127"/>
      <c r="F77" s="128"/>
      <c r="G77" s="127"/>
      <c r="H77" s="158"/>
      <c r="I77" s="128">
        <f t="shared" si="9"/>
        <v>0</v>
      </c>
      <c r="J77" s="127"/>
      <c r="K77" s="127"/>
      <c r="L77" s="164"/>
    </row>
    <row r="78" spans="1:12">
      <c r="A78" s="152" t="s">
        <v>1285</v>
      </c>
      <c r="B78" s="158"/>
      <c r="C78" s="158"/>
      <c r="D78" s="158"/>
      <c r="E78" s="127"/>
      <c r="F78" s="128"/>
      <c r="G78" s="127"/>
      <c r="H78" s="158"/>
      <c r="I78" s="128">
        <f t="shared" si="9"/>
        <v>0</v>
      </c>
      <c r="J78" s="127"/>
      <c r="K78" s="127"/>
      <c r="L78" s="164"/>
    </row>
    <row r="79" spans="1:12">
      <c r="A79" s="165" t="s">
        <v>1286</v>
      </c>
      <c r="B79" s="148">
        <f>SUM(B80:B82)</f>
        <v>15000</v>
      </c>
      <c r="C79" s="148">
        <f t="shared" ref="C79:H79" si="11">SUM(C80:C82)</f>
        <v>0</v>
      </c>
      <c r="D79" s="148">
        <f t="shared" si="11"/>
        <v>0</v>
      </c>
      <c r="E79" s="150"/>
      <c r="F79" s="149">
        <f t="shared" ref="F79:F84" si="12">D79-B79</f>
        <v>-15000</v>
      </c>
      <c r="G79" s="150"/>
      <c r="H79" s="148">
        <f t="shared" si="11"/>
        <v>0</v>
      </c>
      <c r="I79" s="149">
        <f t="shared" si="9"/>
        <v>0</v>
      </c>
      <c r="J79" s="150"/>
      <c r="K79" s="127"/>
      <c r="L79" s="164"/>
    </row>
    <row r="80" spans="1:12">
      <c r="A80" s="152" t="s">
        <v>1252</v>
      </c>
      <c r="B80" s="158"/>
      <c r="C80" s="158"/>
      <c r="D80" s="158"/>
      <c r="E80" s="127"/>
      <c r="F80" s="128"/>
      <c r="G80" s="127"/>
      <c r="H80" s="158"/>
      <c r="I80" s="128">
        <f t="shared" si="9"/>
        <v>0</v>
      </c>
      <c r="J80" s="127"/>
      <c r="K80" s="127"/>
      <c r="L80" s="164"/>
    </row>
    <row r="81" spans="1:12">
      <c r="A81" s="152" t="s">
        <v>1253</v>
      </c>
      <c r="B81" s="158"/>
      <c r="C81" s="158"/>
      <c r="D81" s="158"/>
      <c r="E81" s="127"/>
      <c r="F81" s="128"/>
      <c r="G81" s="127"/>
      <c r="H81" s="158"/>
      <c r="I81" s="128">
        <f t="shared" si="9"/>
        <v>0</v>
      </c>
      <c r="J81" s="127"/>
      <c r="K81" s="127"/>
      <c r="L81" s="164"/>
    </row>
    <row r="82" spans="1:12">
      <c r="A82" s="152" t="s">
        <v>1287</v>
      </c>
      <c r="B82" s="158">
        <v>15000</v>
      </c>
      <c r="C82" s="158"/>
      <c r="D82" s="158"/>
      <c r="E82" s="127"/>
      <c r="F82" s="128"/>
      <c r="G82" s="127"/>
      <c r="H82" s="158"/>
      <c r="I82" s="128">
        <f t="shared" si="9"/>
        <v>0</v>
      </c>
      <c r="J82" s="127"/>
      <c r="K82" s="127"/>
      <c r="L82" s="164"/>
    </row>
    <row r="83" spans="1:12">
      <c r="A83" s="139" t="s">
        <v>1288</v>
      </c>
      <c r="B83" s="146">
        <f>B84+B90+B95+B100</f>
        <v>34</v>
      </c>
      <c r="C83" s="146">
        <f t="shared" ref="C83:H83" si="13">C84+C90+C95+C100</f>
        <v>0</v>
      </c>
      <c r="D83" s="146">
        <f t="shared" si="13"/>
        <v>0</v>
      </c>
      <c r="E83" s="122"/>
      <c r="F83" s="123">
        <f t="shared" si="12"/>
        <v>-34</v>
      </c>
      <c r="G83" s="122">
        <f>(D83/B83-1)*100</f>
        <v>-100</v>
      </c>
      <c r="H83" s="146">
        <f t="shared" si="13"/>
        <v>0</v>
      </c>
      <c r="I83" s="123">
        <f t="shared" si="9"/>
        <v>0</v>
      </c>
      <c r="J83" s="122"/>
      <c r="K83" s="127"/>
      <c r="L83" s="164"/>
    </row>
    <row r="84" spans="1:12">
      <c r="A84" s="165" t="s">
        <v>1289</v>
      </c>
      <c r="B84" s="166">
        <f>SUM(B85:B89)</f>
        <v>0</v>
      </c>
      <c r="C84" s="166">
        <f t="shared" ref="C84:H84" si="14">SUM(C85:C89)</f>
        <v>0</v>
      </c>
      <c r="D84" s="166">
        <f t="shared" si="14"/>
        <v>0</v>
      </c>
      <c r="E84" s="150"/>
      <c r="F84" s="149">
        <f t="shared" si="12"/>
        <v>0</v>
      </c>
      <c r="G84" s="150"/>
      <c r="H84" s="166">
        <f t="shared" si="14"/>
        <v>0</v>
      </c>
      <c r="I84" s="149">
        <f t="shared" si="9"/>
        <v>0</v>
      </c>
      <c r="J84" s="150"/>
      <c r="K84" s="127"/>
      <c r="L84" s="164"/>
    </row>
    <row r="85" spans="1:12">
      <c r="A85" s="167" t="s">
        <v>1290</v>
      </c>
      <c r="B85" s="145">
        <v>0</v>
      </c>
      <c r="C85" s="145"/>
      <c r="D85" s="145">
        <v>0</v>
      </c>
      <c r="E85" s="127"/>
      <c r="F85" s="128"/>
      <c r="G85" s="127"/>
      <c r="H85" s="145"/>
      <c r="I85" s="128">
        <f t="shared" si="9"/>
        <v>0</v>
      </c>
      <c r="J85" s="127"/>
      <c r="K85" s="127"/>
      <c r="L85" s="164"/>
    </row>
    <row r="86" spans="1:12">
      <c r="A86" s="167" t="s">
        <v>1291</v>
      </c>
      <c r="B86" s="145">
        <v>0</v>
      </c>
      <c r="C86" s="145"/>
      <c r="D86" s="145">
        <v>0</v>
      </c>
      <c r="E86" s="127"/>
      <c r="F86" s="128"/>
      <c r="G86" s="127"/>
      <c r="H86" s="145"/>
      <c r="I86" s="128">
        <f t="shared" si="9"/>
        <v>0</v>
      </c>
      <c r="J86" s="127"/>
      <c r="K86" s="127"/>
      <c r="L86" s="164"/>
    </row>
    <row r="87" spans="1:12">
      <c r="A87" s="167" t="s">
        <v>1292</v>
      </c>
      <c r="B87" s="145">
        <v>0</v>
      </c>
      <c r="C87" s="145"/>
      <c r="D87" s="145">
        <v>0</v>
      </c>
      <c r="E87" s="127"/>
      <c r="F87" s="128"/>
      <c r="G87" s="127"/>
      <c r="H87" s="145"/>
      <c r="I87" s="128">
        <f t="shared" si="9"/>
        <v>0</v>
      </c>
      <c r="J87" s="127"/>
      <c r="K87" s="127"/>
      <c r="L87" s="164"/>
    </row>
    <row r="88" spans="1:12">
      <c r="A88" s="167" t="s">
        <v>1293</v>
      </c>
      <c r="B88" s="145">
        <v>0</v>
      </c>
      <c r="C88" s="145"/>
      <c r="D88" s="145">
        <v>0</v>
      </c>
      <c r="E88" s="127"/>
      <c r="F88" s="128"/>
      <c r="G88" s="127"/>
      <c r="H88" s="145"/>
      <c r="I88" s="128">
        <f t="shared" si="9"/>
        <v>0</v>
      </c>
      <c r="J88" s="127"/>
      <c r="K88" s="127"/>
      <c r="L88" s="164"/>
    </row>
    <row r="89" spans="1:12">
      <c r="A89" s="167" t="s">
        <v>1294</v>
      </c>
      <c r="B89" s="145"/>
      <c r="C89" s="145"/>
      <c r="D89" s="145"/>
      <c r="E89" s="127"/>
      <c r="F89" s="128"/>
      <c r="G89" s="127"/>
      <c r="H89" s="145"/>
      <c r="I89" s="128"/>
      <c r="J89" s="127"/>
      <c r="K89" s="127"/>
      <c r="L89" s="164"/>
    </row>
    <row r="90" spans="1:12">
      <c r="A90" s="168" t="s">
        <v>1295</v>
      </c>
      <c r="B90" s="166">
        <f>SUM(B91:B94)</f>
        <v>34</v>
      </c>
      <c r="C90" s="166">
        <f t="shared" ref="C90:H90" si="15">SUM(C91:C94)</f>
        <v>0</v>
      </c>
      <c r="D90" s="166">
        <f t="shared" si="15"/>
        <v>0</v>
      </c>
      <c r="E90" s="150"/>
      <c r="F90" s="149">
        <f>D90-B90</f>
        <v>-34</v>
      </c>
      <c r="G90" s="150">
        <f>(D90/B90-1)*100</f>
        <v>-100</v>
      </c>
      <c r="H90" s="166">
        <f t="shared" si="15"/>
        <v>0</v>
      </c>
      <c r="I90" s="149">
        <f>H90-C90</f>
        <v>0</v>
      </c>
      <c r="J90" s="150"/>
      <c r="K90" s="127"/>
      <c r="L90" s="164"/>
    </row>
    <row r="91" spans="1:12">
      <c r="A91" s="169" t="s">
        <v>1239</v>
      </c>
      <c r="B91" s="145">
        <v>34</v>
      </c>
      <c r="C91" s="145"/>
      <c r="D91" s="145"/>
      <c r="E91" s="127"/>
      <c r="F91" s="128"/>
      <c r="G91" s="127"/>
      <c r="H91" s="145"/>
      <c r="I91" s="128"/>
      <c r="J91" s="127"/>
      <c r="K91" s="127"/>
      <c r="L91" s="164"/>
    </row>
    <row r="92" spans="1:12">
      <c r="A92" s="169" t="s">
        <v>1296</v>
      </c>
      <c r="B92" s="145"/>
      <c r="C92" s="145"/>
      <c r="D92" s="145"/>
      <c r="E92" s="127"/>
      <c r="F92" s="128"/>
      <c r="G92" s="127"/>
      <c r="H92" s="145"/>
      <c r="I92" s="128">
        <f>H92-C92</f>
        <v>0</v>
      </c>
      <c r="J92" s="127"/>
      <c r="K92" s="127"/>
      <c r="L92" s="164"/>
    </row>
    <row r="93" spans="1:12">
      <c r="A93" s="169" t="s">
        <v>1297</v>
      </c>
      <c r="B93" s="145">
        <v>0</v>
      </c>
      <c r="C93" s="145"/>
      <c r="D93" s="145">
        <v>0</v>
      </c>
      <c r="E93" s="127"/>
      <c r="F93" s="128"/>
      <c r="G93" s="127"/>
      <c r="H93" s="145"/>
      <c r="I93" s="128"/>
      <c r="J93" s="127"/>
      <c r="K93" s="127"/>
      <c r="L93" s="164"/>
    </row>
    <row r="94" spans="1:12">
      <c r="A94" s="169" t="s">
        <v>1298</v>
      </c>
      <c r="B94" s="145">
        <v>0</v>
      </c>
      <c r="C94" s="145"/>
      <c r="D94" s="145">
        <v>0</v>
      </c>
      <c r="E94" s="127"/>
      <c r="F94" s="128"/>
      <c r="G94" s="127"/>
      <c r="H94" s="145"/>
      <c r="I94" s="128"/>
      <c r="J94" s="127"/>
      <c r="K94" s="127"/>
      <c r="L94" s="164"/>
    </row>
    <row r="95" spans="1:12">
      <c r="A95" s="168" t="s">
        <v>1299</v>
      </c>
      <c r="B95" s="166">
        <f>SUM(B96:B99)</f>
        <v>0</v>
      </c>
      <c r="C95" s="166">
        <f t="shared" ref="C95:H95" si="16">SUM(C96:C99)</f>
        <v>0</v>
      </c>
      <c r="D95" s="166">
        <f t="shared" si="16"/>
        <v>0</v>
      </c>
      <c r="E95" s="150"/>
      <c r="F95" s="149">
        <f>D95-B95</f>
        <v>0</v>
      </c>
      <c r="G95" s="150"/>
      <c r="H95" s="166">
        <f t="shared" si="16"/>
        <v>0</v>
      </c>
      <c r="I95" s="149"/>
      <c r="J95" s="150"/>
      <c r="K95" s="127"/>
      <c r="L95" s="164"/>
    </row>
    <row r="96" spans="1:12">
      <c r="A96" s="167" t="s">
        <v>1300</v>
      </c>
      <c r="B96" s="145"/>
      <c r="C96" s="145"/>
      <c r="D96" s="145"/>
      <c r="E96" s="127"/>
      <c r="F96" s="128"/>
      <c r="G96" s="127"/>
      <c r="H96" s="145"/>
      <c r="I96" s="128"/>
      <c r="J96" s="127"/>
      <c r="K96" s="127"/>
      <c r="L96" s="164"/>
    </row>
    <row r="97" spans="1:12">
      <c r="A97" s="167" t="s">
        <v>1301</v>
      </c>
      <c r="B97" s="145"/>
      <c r="C97" s="145"/>
      <c r="D97" s="145"/>
      <c r="E97" s="127"/>
      <c r="F97" s="128"/>
      <c r="G97" s="127"/>
      <c r="H97" s="145"/>
      <c r="I97" s="128"/>
      <c r="J97" s="127"/>
      <c r="K97" s="127"/>
      <c r="L97" s="164"/>
    </row>
    <row r="98" spans="1:12">
      <c r="A98" s="167" t="s">
        <v>1302</v>
      </c>
      <c r="B98" s="145"/>
      <c r="C98" s="145"/>
      <c r="D98" s="145"/>
      <c r="E98" s="127"/>
      <c r="F98" s="128"/>
      <c r="G98" s="127"/>
      <c r="H98" s="145"/>
      <c r="I98" s="128"/>
      <c r="J98" s="127"/>
      <c r="K98" s="127"/>
      <c r="L98" s="164"/>
    </row>
    <row r="99" spans="1:12">
      <c r="A99" s="167" t="s">
        <v>1303</v>
      </c>
      <c r="B99" s="145"/>
      <c r="C99" s="145"/>
      <c r="D99" s="145"/>
      <c r="E99" s="127"/>
      <c r="F99" s="128"/>
      <c r="G99" s="127"/>
      <c r="H99" s="145"/>
      <c r="I99" s="128"/>
      <c r="J99" s="127"/>
      <c r="K99" s="127"/>
      <c r="L99" s="164"/>
    </row>
    <row r="100" spans="1:12">
      <c r="A100" s="168" t="s">
        <v>1304</v>
      </c>
      <c r="B100" s="166">
        <f>SUM(B101:B103)</f>
        <v>0</v>
      </c>
      <c r="C100" s="166"/>
      <c r="D100" s="166">
        <f>SUM(D101:D103)</f>
        <v>0</v>
      </c>
      <c r="E100" s="150"/>
      <c r="F100" s="149"/>
      <c r="G100" s="150"/>
      <c r="H100" s="166"/>
      <c r="I100" s="149"/>
      <c r="J100" s="150"/>
      <c r="K100" s="127"/>
      <c r="L100" s="164"/>
    </row>
    <row r="101" spans="1:12">
      <c r="A101" s="167" t="s">
        <v>1305</v>
      </c>
      <c r="B101" s="145">
        <v>0</v>
      </c>
      <c r="C101" s="145"/>
      <c r="D101" s="145">
        <v>0</v>
      </c>
      <c r="E101" s="127"/>
      <c r="F101" s="128"/>
      <c r="G101" s="127"/>
      <c r="H101" s="145"/>
      <c r="I101" s="128"/>
      <c r="J101" s="127"/>
      <c r="K101" s="127"/>
      <c r="L101" s="164"/>
    </row>
    <row r="102" spans="1:12">
      <c r="A102" s="167" t="s">
        <v>1306</v>
      </c>
      <c r="B102" s="145">
        <v>0</v>
      </c>
      <c r="C102" s="145"/>
      <c r="D102" s="145">
        <v>0</v>
      </c>
      <c r="E102" s="127"/>
      <c r="F102" s="128"/>
      <c r="G102" s="127"/>
      <c r="H102" s="145"/>
      <c r="I102" s="128"/>
      <c r="J102" s="127"/>
      <c r="K102" s="127"/>
      <c r="L102" s="164"/>
    </row>
    <row r="103" spans="1:12">
      <c r="A103" s="167" t="s">
        <v>1307</v>
      </c>
      <c r="B103" s="145"/>
      <c r="C103" s="145"/>
      <c r="D103" s="145"/>
      <c r="E103" s="127"/>
      <c r="F103" s="128"/>
      <c r="G103" s="127"/>
      <c r="H103" s="145"/>
      <c r="I103" s="128"/>
      <c r="J103" s="127"/>
      <c r="K103" s="127"/>
      <c r="L103" s="164"/>
    </row>
    <row r="104" spans="1:12">
      <c r="A104" s="139" t="s">
        <v>1308</v>
      </c>
      <c r="B104" s="146">
        <f>B105</f>
        <v>0</v>
      </c>
      <c r="C104" s="146">
        <f t="shared" ref="C104:H104" si="17">C105</f>
        <v>0</v>
      </c>
      <c r="D104" s="146">
        <f t="shared" si="17"/>
        <v>0</v>
      </c>
      <c r="E104" s="122"/>
      <c r="F104" s="123">
        <f t="shared" ref="F104:F109" si="18">D104-B104</f>
        <v>0</v>
      </c>
      <c r="G104" s="122"/>
      <c r="H104" s="146">
        <f t="shared" si="17"/>
        <v>0</v>
      </c>
      <c r="I104" s="123">
        <f>H104-C104</f>
        <v>0</v>
      </c>
      <c r="J104" s="122"/>
      <c r="K104" s="127"/>
      <c r="L104" s="164"/>
    </row>
    <row r="105" spans="1:12">
      <c r="A105" s="170" t="s">
        <v>1309</v>
      </c>
      <c r="B105" s="171">
        <f>SUM(B106:B109)</f>
        <v>0</v>
      </c>
      <c r="C105" s="171">
        <f t="shared" ref="C105:H105" si="19">SUM(C106:C109)</f>
        <v>0</v>
      </c>
      <c r="D105" s="171">
        <f t="shared" si="19"/>
        <v>0</v>
      </c>
      <c r="E105" s="150"/>
      <c r="F105" s="149">
        <f t="shared" si="18"/>
        <v>0</v>
      </c>
      <c r="G105" s="150"/>
      <c r="H105" s="171">
        <f t="shared" si="19"/>
        <v>0</v>
      </c>
      <c r="I105" s="149">
        <f>H105-C105</f>
        <v>0</v>
      </c>
      <c r="J105" s="150"/>
      <c r="K105" s="127"/>
      <c r="L105" s="164"/>
    </row>
    <row r="106" spans="1:12">
      <c r="A106" s="152" t="s">
        <v>1310</v>
      </c>
      <c r="B106" s="131"/>
      <c r="C106" s="131"/>
      <c r="D106" s="131"/>
      <c r="E106" s="127"/>
      <c r="F106" s="128"/>
      <c r="G106" s="127"/>
      <c r="H106" s="131"/>
      <c r="I106" s="128"/>
      <c r="J106" s="127"/>
      <c r="K106" s="127"/>
      <c r="L106" s="164"/>
    </row>
    <row r="107" spans="1:12">
      <c r="A107" s="152" t="s">
        <v>1311</v>
      </c>
      <c r="B107" s="131"/>
      <c r="C107" s="131"/>
      <c r="D107" s="131"/>
      <c r="E107" s="127"/>
      <c r="F107" s="128"/>
      <c r="G107" s="127"/>
      <c r="H107" s="131"/>
      <c r="I107" s="128"/>
      <c r="J107" s="127"/>
      <c r="K107" s="127"/>
      <c r="L107" s="164"/>
    </row>
    <row r="108" spans="1:12">
      <c r="A108" s="152" t="s">
        <v>1312</v>
      </c>
      <c r="B108" s="131"/>
      <c r="C108" s="131"/>
      <c r="D108" s="131"/>
      <c r="E108" s="127"/>
      <c r="F108" s="128"/>
      <c r="G108" s="127"/>
      <c r="H108" s="131"/>
      <c r="I108" s="128"/>
      <c r="J108" s="127"/>
      <c r="K108" s="127"/>
      <c r="L108" s="164"/>
    </row>
    <row r="109" spans="1:12">
      <c r="A109" s="152" t="s">
        <v>1313</v>
      </c>
      <c r="B109" s="131"/>
      <c r="C109" s="131"/>
      <c r="D109" s="131"/>
      <c r="E109" s="127"/>
      <c r="F109" s="128">
        <f t="shared" si="18"/>
        <v>0</v>
      </c>
      <c r="G109" s="127"/>
      <c r="H109" s="131"/>
      <c r="I109" s="128"/>
      <c r="J109" s="127"/>
      <c r="K109" s="127"/>
      <c r="L109" s="164"/>
    </row>
    <row r="110" spans="1:12">
      <c r="A110" s="172" t="s">
        <v>1314</v>
      </c>
      <c r="B110" s="131"/>
      <c r="C110" s="131"/>
      <c r="D110" s="131"/>
      <c r="E110" s="127"/>
      <c r="F110" s="128"/>
      <c r="G110" s="127"/>
      <c r="H110" s="131"/>
      <c r="I110" s="128"/>
      <c r="J110" s="127"/>
      <c r="K110" s="127"/>
      <c r="L110" s="164"/>
    </row>
    <row r="111" spans="1:12">
      <c r="A111" s="139" t="s">
        <v>1315</v>
      </c>
      <c r="B111" s="146">
        <f>B112+B119</f>
        <v>0</v>
      </c>
      <c r="C111" s="146"/>
      <c r="D111" s="146">
        <f>D112+D119</f>
        <v>0</v>
      </c>
      <c r="E111" s="122"/>
      <c r="F111" s="123"/>
      <c r="G111" s="122"/>
      <c r="H111" s="146"/>
      <c r="I111" s="123"/>
      <c r="J111" s="122"/>
      <c r="K111" s="127"/>
      <c r="L111" s="164"/>
    </row>
    <row r="112" spans="1:12">
      <c r="A112" s="170" t="s">
        <v>1316</v>
      </c>
      <c r="B112" s="171">
        <f>SUM(B113:B118)</f>
        <v>0</v>
      </c>
      <c r="C112" s="171">
        <f t="shared" ref="C112:H112" si="20">SUM(C113:C118)</f>
        <v>0</v>
      </c>
      <c r="D112" s="171">
        <f t="shared" si="20"/>
        <v>0</v>
      </c>
      <c r="E112" s="150"/>
      <c r="F112" s="149">
        <f>D112-B112</f>
        <v>0</v>
      </c>
      <c r="G112" s="150"/>
      <c r="H112" s="171">
        <f t="shared" si="20"/>
        <v>0</v>
      </c>
      <c r="I112" s="149">
        <f>H112-C112</f>
        <v>0</v>
      </c>
      <c r="J112" s="150"/>
      <c r="K112" s="127"/>
      <c r="L112" s="164"/>
    </row>
    <row r="113" spans="1:12">
      <c r="A113" s="152" t="s">
        <v>1317</v>
      </c>
      <c r="B113" s="130"/>
      <c r="C113" s="130"/>
      <c r="D113" s="130"/>
      <c r="E113" s="127"/>
      <c r="F113" s="128"/>
      <c r="G113" s="127"/>
      <c r="H113" s="130"/>
      <c r="I113" s="128"/>
      <c r="J113" s="127"/>
      <c r="K113" s="127"/>
      <c r="L113" s="164"/>
    </row>
    <row r="114" spans="1:12">
      <c r="A114" s="152" t="s">
        <v>1318</v>
      </c>
      <c r="B114" s="130"/>
      <c r="C114" s="130"/>
      <c r="D114" s="130"/>
      <c r="E114" s="127"/>
      <c r="F114" s="128"/>
      <c r="G114" s="127"/>
      <c r="H114" s="130"/>
      <c r="I114" s="128"/>
      <c r="J114" s="127"/>
      <c r="K114" s="127"/>
      <c r="L114" s="164"/>
    </row>
    <row r="115" spans="1:12">
      <c r="A115" s="152" t="s">
        <v>1319</v>
      </c>
      <c r="B115" s="130"/>
      <c r="C115" s="130"/>
      <c r="D115" s="130"/>
      <c r="E115" s="127"/>
      <c r="F115" s="128"/>
      <c r="G115" s="127"/>
      <c r="H115" s="130"/>
      <c r="I115" s="128"/>
      <c r="J115" s="127"/>
      <c r="K115" s="127"/>
      <c r="L115" s="164"/>
    </row>
    <row r="116" spans="1:12">
      <c r="A116" s="152" t="s">
        <v>1320</v>
      </c>
      <c r="B116" s="130"/>
      <c r="C116" s="130"/>
      <c r="D116" s="130"/>
      <c r="E116" s="127"/>
      <c r="F116" s="128"/>
      <c r="G116" s="127"/>
      <c r="H116" s="130"/>
      <c r="I116" s="128"/>
      <c r="J116" s="127"/>
      <c r="K116" s="127"/>
      <c r="L116" s="164"/>
    </row>
    <row r="117" spans="1:12">
      <c r="A117" s="152" t="s">
        <v>1321</v>
      </c>
      <c r="B117" s="130"/>
      <c r="C117" s="130"/>
      <c r="D117" s="130"/>
      <c r="E117" s="127"/>
      <c r="F117" s="128"/>
      <c r="G117" s="127"/>
      <c r="H117" s="130"/>
      <c r="I117" s="128"/>
      <c r="J117" s="127"/>
      <c r="K117" s="127"/>
      <c r="L117" s="164"/>
    </row>
    <row r="118" spans="1:12">
      <c r="A118" s="152" t="s">
        <v>1322</v>
      </c>
      <c r="B118" s="130"/>
      <c r="C118" s="130"/>
      <c r="D118" s="130"/>
      <c r="E118" s="127"/>
      <c r="F118" s="128"/>
      <c r="G118" s="127"/>
      <c r="H118" s="130"/>
      <c r="I118" s="128"/>
      <c r="J118" s="127"/>
      <c r="K118" s="127"/>
      <c r="L118" s="164"/>
    </row>
    <row r="119" spans="1:12">
      <c r="A119" s="170" t="s">
        <v>1323</v>
      </c>
      <c r="B119" s="171">
        <f>SUM(B120:B124)</f>
        <v>0</v>
      </c>
      <c r="C119" s="171"/>
      <c r="D119" s="171">
        <f>SUM(D120:D124)</f>
        <v>0</v>
      </c>
      <c r="E119" s="150"/>
      <c r="F119" s="149"/>
      <c r="G119" s="150"/>
      <c r="H119" s="171"/>
      <c r="I119" s="149"/>
      <c r="J119" s="150"/>
      <c r="K119" s="127"/>
      <c r="L119" s="164"/>
    </row>
    <row r="120" spans="1:12">
      <c r="A120" s="152" t="s">
        <v>1324</v>
      </c>
      <c r="B120" s="130"/>
      <c r="C120" s="130"/>
      <c r="D120" s="130"/>
      <c r="E120" s="127"/>
      <c r="F120" s="128"/>
      <c r="G120" s="127"/>
      <c r="H120" s="130"/>
      <c r="I120" s="128"/>
      <c r="J120" s="127"/>
      <c r="K120" s="127"/>
      <c r="L120" s="164"/>
    </row>
    <row r="121" spans="1:12">
      <c r="A121" s="152" t="s">
        <v>1325</v>
      </c>
      <c r="B121" s="130"/>
      <c r="C121" s="130"/>
      <c r="D121" s="130"/>
      <c r="E121" s="127"/>
      <c r="F121" s="128"/>
      <c r="G121" s="127"/>
      <c r="H121" s="130"/>
      <c r="I121" s="128"/>
      <c r="J121" s="127"/>
      <c r="K121" s="127"/>
      <c r="L121" s="164"/>
    </row>
    <row r="122" spans="1:12">
      <c r="A122" s="152" t="s">
        <v>1326</v>
      </c>
      <c r="B122" s="130"/>
      <c r="C122" s="130"/>
      <c r="D122" s="130"/>
      <c r="E122" s="127"/>
      <c r="F122" s="128"/>
      <c r="G122" s="127"/>
      <c r="H122" s="130"/>
      <c r="I122" s="128"/>
      <c r="J122" s="127"/>
      <c r="K122" s="127"/>
      <c r="L122" s="164"/>
    </row>
    <row r="123" spans="1:12">
      <c r="A123" s="152" t="s">
        <v>1327</v>
      </c>
      <c r="B123" s="130"/>
      <c r="C123" s="130"/>
      <c r="D123" s="130"/>
      <c r="E123" s="127"/>
      <c r="F123" s="128"/>
      <c r="G123" s="127"/>
      <c r="H123" s="130"/>
      <c r="I123" s="128"/>
      <c r="J123" s="127"/>
      <c r="K123" s="127"/>
      <c r="L123" s="164"/>
    </row>
    <row r="124" spans="1:12">
      <c r="A124" s="152" t="s">
        <v>1328</v>
      </c>
      <c r="B124" s="130"/>
      <c r="C124" s="130"/>
      <c r="D124" s="130"/>
      <c r="E124" s="127"/>
      <c r="F124" s="128"/>
      <c r="G124" s="127"/>
      <c r="H124" s="130"/>
      <c r="I124" s="128"/>
      <c r="J124" s="127"/>
      <c r="K124" s="127"/>
      <c r="L124" s="164"/>
    </row>
    <row r="125" spans="1:12">
      <c r="A125" s="173" t="s">
        <v>1329</v>
      </c>
      <c r="B125" s="140">
        <f>B126</f>
        <v>0</v>
      </c>
      <c r="C125" s="140">
        <f t="shared" ref="C125:H125" si="21">C126</f>
        <v>0</v>
      </c>
      <c r="D125" s="140">
        <f t="shared" si="21"/>
        <v>0</v>
      </c>
      <c r="E125" s="122"/>
      <c r="F125" s="123">
        <f>D125-B125</f>
        <v>0</v>
      </c>
      <c r="G125" s="122"/>
      <c r="H125" s="140">
        <f t="shared" si="21"/>
        <v>0</v>
      </c>
      <c r="I125" s="123">
        <f t="shared" ref="I125:I130" si="22">H125-C125</f>
        <v>0</v>
      </c>
      <c r="J125" s="122"/>
      <c r="K125" s="127"/>
      <c r="L125" s="164"/>
    </row>
    <row r="126" spans="1:12">
      <c r="A126" s="170" t="s">
        <v>1330</v>
      </c>
      <c r="B126" s="159">
        <f>SUM(B127:B131)</f>
        <v>0</v>
      </c>
      <c r="C126" s="159">
        <f t="shared" ref="C126:H126" si="23">SUM(C127:C131)</f>
        <v>0</v>
      </c>
      <c r="D126" s="159">
        <f t="shared" si="23"/>
        <v>0</v>
      </c>
      <c r="E126" s="150"/>
      <c r="F126" s="149">
        <f>D126-B126</f>
        <v>0</v>
      </c>
      <c r="G126" s="150"/>
      <c r="H126" s="159">
        <f t="shared" si="23"/>
        <v>0</v>
      </c>
      <c r="I126" s="149">
        <f t="shared" si="22"/>
        <v>0</v>
      </c>
      <c r="J126" s="150"/>
      <c r="K126" s="127"/>
      <c r="L126" s="164"/>
    </row>
    <row r="127" spans="1:12">
      <c r="A127" s="152" t="s">
        <v>1231</v>
      </c>
      <c r="B127" s="145"/>
      <c r="C127" s="145"/>
      <c r="D127" s="145"/>
      <c r="E127" s="127"/>
      <c r="F127" s="128"/>
      <c r="G127" s="127"/>
      <c r="H127" s="145"/>
      <c r="I127" s="128"/>
      <c r="J127" s="127"/>
      <c r="K127" s="127"/>
      <c r="L127" s="164"/>
    </row>
    <row r="128" spans="1:12">
      <c r="A128" s="152" t="s">
        <v>1232</v>
      </c>
      <c r="B128" s="145"/>
      <c r="C128" s="145"/>
      <c r="D128" s="145"/>
      <c r="E128" s="127"/>
      <c r="F128" s="128"/>
      <c r="G128" s="127"/>
      <c r="H128" s="145"/>
      <c r="I128" s="128"/>
      <c r="J128" s="127"/>
      <c r="K128" s="127"/>
      <c r="L128" s="164"/>
    </row>
    <row r="129" spans="1:12">
      <c r="A129" s="152" t="s">
        <v>1233</v>
      </c>
      <c r="B129" s="145"/>
      <c r="C129" s="145"/>
      <c r="D129" s="145"/>
      <c r="E129" s="127"/>
      <c r="F129" s="128"/>
      <c r="G129" s="127"/>
      <c r="H129" s="145"/>
      <c r="I129" s="128"/>
      <c r="J129" s="127"/>
      <c r="K129" s="127"/>
      <c r="L129" s="164"/>
    </row>
    <row r="130" spans="1:12">
      <c r="A130" s="152" t="s">
        <v>1234</v>
      </c>
      <c r="B130" s="145"/>
      <c r="C130" s="145"/>
      <c r="D130" s="145"/>
      <c r="E130" s="127"/>
      <c r="F130" s="128"/>
      <c r="G130" s="127"/>
      <c r="H130" s="145"/>
      <c r="I130" s="128">
        <f t="shared" si="22"/>
        <v>0</v>
      </c>
      <c r="J130" s="127"/>
      <c r="K130" s="127"/>
      <c r="L130" s="164"/>
    </row>
    <row r="131" spans="1:12">
      <c r="A131" s="152" t="s">
        <v>1235</v>
      </c>
      <c r="B131" s="145"/>
      <c r="C131" s="145"/>
      <c r="D131" s="145"/>
      <c r="E131" s="127"/>
      <c r="F131" s="128"/>
      <c r="G131" s="127"/>
      <c r="H131" s="145"/>
      <c r="I131" s="128"/>
      <c r="J131" s="127"/>
      <c r="K131" s="127"/>
      <c r="L131" s="164"/>
    </row>
    <row r="132" spans="1:12">
      <c r="A132" s="139" t="s">
        <v>1331</v>
      </c>
      <c r="B132" s="146">
        <f t="shared" ref="B132:F132" si="24">B133+B135+B134</f>
        <v>16824</v>
      </c>
      <c r="C132" s="146">
        <f>SUM(C133:C135)</f>
        <v>0</v>
      </c>
      <c r="D132" s="146">
        <f t="shared" si="24"/>
        <v>13762</v>
      </c>
      <c r="E132" s="122" t="e">
        <f>D132/C132*100</f>
        <v>#DIV/0!</v>
      </c>
      <c r="F132" s="146">
        <f t="shared" si="24"/>
        <v>-3062</v>
      </c>
      <c r="G132" s="122">
        <f>(D132/B132-1)*100</f>
        <v>-18.2001902044698</v>
      </c>
      <c r="H132" s="146">
        <f>SUM(H133:H135)</f>
        <v>0</v>
      </c>
      <c r="I132" s="123">
        <f t="shared" ref="I132:I135" si="25">H132-C132</f>
        <v>0</v>
      </c>
      <c r="J132" s="122" t="e">
        <f>(H132/C132-1)*100</f>
        <v>#DIV/0!</v>
      </c>
      <c r="K132" s="127"/>
      <c r="L132" s="164"/>
    </row>
    <row r="133" spans="1:12">
      <c r="A133" s="170" t="s">
        <v>1332</v>
      </c>
      <c r="B133" s="148">
        <v>16300</v>
      </c>
      <c r="C133" s="148"/>
      <c r="D133" s="148">
        <v>13300</v>
      </c>
      <c r="E133" s="150"/>
      <c r="F133" s="149">
        <f>D133-B133</f>
        <v>-3000</v>
      </c>
      <c r="G133" s="150"/>
      <c r="H133" s="148"/>
      <c r="I133" s="149">
        <f t="shared" si="25"/>
        <v>0</v>
      </c>
      <c r="J133" s="150" t="e">
        <f>(H133/C133-1)*100</f>
        <v>#DIV/0!</v>
      </c>
      <c r="K133" s="127"/>
      <c r="L133" s="164"/>
    </row>
    <row r="134" hidden="1" spans="1:12">
      <c r="A134" s="170" t="s">
        <v>1333</v>
      </c>
      <c r="B134" s="148"/>
      <c r="C134" s="148"/>
      <c r="D134" s="148"/>
      <c r="E134" s="150"/>
      <c r="F134" s="149"/>
      <c r="G134" s="150"/>
      <c r="H134" s="148"/>
      <c r="I134" s="149"/>
      <c r="J134" s="150"/>
      <c r="K134" s="127"/>
      <c r="L134" s="164"/>
    </row>
    <row r="135" spans="1:12">
      <c r="A135" s="165" t="s">
        <v>1334</v>
      </c>
      <c r="B135" s="171">
        <f>SUM(B136:B145)</f>
        <v>524</v>
      </c>
      <c r="C135" s="171">
        <f t="shared" ref="C135:H135" si="26">SUM(C136:C145)</f>
        <v>0</v>
      </c>
      <c r="D135" s="171">
        <f t="shared" si="26"/>
        <v>462</v>
      </c>
      <c r="E135" s="150"/>
      <c r="F135" s="149">
        <f>D135-B135</f>
        <v>-62</v>
      </c>
      <c r="G135" s="150">
        <f>(D135/B135-1)*100</f>
        <v>-11.8320610687023</v>
      </c>
      <c r="H135" s="171">
        <f t="shared" si="26"/>
        <v>0</v>
      </c>
      <c r="I135" s="149">
        <f t="shared" si="25"/>
        <v>0</v>
      </c>
      <c r="J135" s="150"/>
      <c r="K135" s="127"/>
      <c r="L135" s="164"/>
    </row>
    <row r="136" spans="1:12">
      <c r="A136" s="154" t="s">
        <v>1335</v>
      </c>
      <c r="B136" s="130">
        <v>290</v>
      </c>
      <c r="C136" s="130"/>
      <c r="D136" s="130">
        <v>110</v>
      </c>
      <c r="E136" s="127"/>
      <c r="F136" s="128"/>
      <c r="G136" s="127"/>
      <c r="H136" s="130"/>
      <c r="I136" s="128"/>
      <c r="J136" s="127"/>
      <c r="K136" s="127"/>
      <c r="L136" s="164"/>
    </row>
    <row r="137" spans="1:12">
      <c r="A137" s="152" t="s">
        <v>1336</v>
      </c>
      <c r="B137" s="130">
        <v>76</v>
      </c>
      <c r="C137" s="130"/>
      <c r="D137" s="130">
        <v>63</v>
      </c>
      <c r="E137" s="127"/>
      <c r="F137" s="128"/>
      <c r="G137" s="127"/>
      <c r="H137" s="130"/>
      <c r="I137" s="128"/>
      <c r="J137" s="127"/>
      <c r="K137" s="127"/>
      <c r="L137" s="164"/>
    </row>
    <row r="138" spans="1:12">
      <c r="A138" s="152" t="s">
        <v>1337</v>
      </c>
      <c r="B138" s="130">
        <v>59</v>
      </c>
      <c r="C138" s="130"/>
      <c r="D138" s="130">
        <v>18</v>
      </c>
      <c r="E138" s="127"/>
      <c r="F138" s="128"/>
      <c r="G138" s="127"/>
      <c r="H138" s="130"/>
      <c r="I138" s="128"/>
      <c r="J138" s="127"/>
      <c r="K138" s="127"/>
      <c r="L138" s="164"/>
    </row>
    <row r="139" spans="1:12">
      <c r="A139" s="152" t="s">
        <v>1338</v>
      </c>
      <c r="B139" s="130"/>
      <c r="C139" s="130"/>
      <c r="D139" s="130"/>
      <c r="E139" s="127"/>
      <c r="F139" s="128"/>
      <c r="G139" s="127"/>
      <c r="H139" s="130"/>
      <c r="I139" s="128"/>
      <c r="J139" s="127"/>
      <c r="K139" s="127"/>
      <c r="L139" s="164"/>
    </row>
    <row r="140" spans="1:12">
      <c r="A140" s="152" t="s">
        <v>1339</v>
      </c>
      <c r="B140" s="130">
        <v>39</v>
      </c>
      <c r="C140" s="130"/>
      <c r="D140" s="130">
        <v>28</v>
      </c>
      <c r="E140" s="127"/>
      <c r="F140" s="128"/>
      <c r="G140" s="127"/>
      <c r="H140" s="130"/>
      <c r="I140" s="128"/>
      <c r="J140" s="127"/>
      <c r="K140" s="127"/>
      <c r="L140" s="164"/>
    </row>
    <row r="141" spans="1:12">
      <c r="A141" s="152" t="s">
        <v>1340</v>
      </c>
      <c r="B141" s="130"/>
      <c r="C141" s="130"/>
      <c r="D141" s="130"/>
      <c r="E141" s="127"/>
      <c r="F141" s="128"/>
      <c r="G141" s="127"/>
      <c r="H141" s="130"/>
      <c r="I141" s="128">
        <f t="shared" ref="I141:I145" si="27">H141-C141</f>
        <v>0</v>
      </c>
      <c r="J141" s="127"/>
      <c r="K141" s="127"/>
      <c r="L141" s="164"/>
    </row>
    <row r="142" spans="1:12">
      <c r="A142" s="152" t="s">
        <v>1341</v>
      </c>
      <c r="B142" s="131"/>
      <c r="C142" s="131"/>
      <c r="D142" s="131"/>
      <c r="E142" s="127"/>
      <c r="F142" s="128"/>
      <c r="G142" s="127"/>
      <c r="H142" s="131"/>
      <c r="I142" s="128">
        <f t="shared" si="27"/>
        <v>0</v>
      </c>
      <c r="J142" s="127"/>
      <c r="K142" s="127"/>
      <c r="L142" s="164"/>
    </row>
    <row r="143" spans="1:12">
      <c r="A143" s="152" t="s">
        <v>1342</v>
      </c>
      <c r="B143" s="131"/>
      <c r="C143" s="131"/>
      <c r="D143" s="131"/>
      <c r="E143" s="127"/>
      <c r="F143" s="128"/>
      <c r="G143" s="127"/>
      <c r="H143" s="131"/>
      <c r="I143" s="128">
        <f t="shared" si="27"/>
        <v>0</v>
      </c>
      <c r="J143" s="127"/>
      <c r="K143" s="127"/>
      <c r="L143" s="164"/>
    </row>
    <row r="144" spans="1:12">
      <c r="A144" s="152" t="s">
        <v>1343</v>
      </c>
      <c r="B144" s="131">
        <v>60</v>
      </c>
      <c r="C144" s="131"/>
      <c r="D144" s="131">
        <v>113</v>
      </c>
      <c r="E144" s="127"/>
      <c r="F144" s="128"/>
      <c r="G144" s="127"/>
      <c r="H144" s="131"/>
      <c r="I144" s="128">
        <f t="shared" si="27"/>
        <v>0</v>
      </c>
      <c r="J144" s="127"/>
      <c r="K144" s="127"/>
      <c r="L144" s="164"/>
    </row>
    <row r="145" spans="1:12">
      <c r="A145" s="152" t="s">
        <v>1344</v>
      </c>
      <c r="B145" s="131"/>
      <c r="C145" s="131"/>
      <c r="D145" s="131">
        <v>130</v>
      </c>
      <c r="E145" s="127"/>
      <c r="F145" s="128"/>
      <c r="G145" s="127"/>
      <c r="H145" s="131"/>
      <c r="I145" s="128">
        <f t="shared" si="27"/>
        <v>0</v>
      </c>
      <c r="J145" s="127"/>
      <c r="K145" s="127"/>
      <c r="L145" s="164"/>
    </row>
    <row r="146" spans="1:12">
      <c r="A146" s="139" t="s">
        <v>1345</v>
      </c>
      <c r="B146" s="131">
        <v>3090</v>
      </c>
      <c r="C146" s="131"/>
      <c r="D146" s="131">
        <v>4143</v>
      </c>
      <c r="E146" s="127"/>
      <c r="F146" s="128"/>
      <c r="G146" s="127"/>
      <c r="H146" s="131"/>
      <c r="I146" s="128"/>
      <c r="J146" s="127"/>
      <c r="K146" s="127"/>
      <c r="L146" s="164"/>
    </row>
    <row r="147" spans="1:12">
      <c r="A147" s="170" t="s">
        <v>1346</v>
      </c>
      <c r="B147" s="131">
        <v>3090</v>
      </c>
      <c r="C147" s="131"/>
      <c r="D147" s="131">
        <v>4143</v>
      </c>
      <c r="E147" s="127"/>
      <c r="F147" s="128"/>
      <c r="G147" s="127"/>
      <c r="H147" s="131"/>
      <c r="I147" s="128"/>
      <c r="J147" s="127"/>
      <c r="K147" s="127"/>
      <c r="L147" s="164"/>
    </row>
    <row r="148" spans="1:12">
      <c r="A148" s="139" t="s">
        <v>1347</v>
      </c>
      <c r="B148" s="131">
        <v>45</v>
      </c>
      <c r="C148" s="131"/>
      <c r="D148" s="131">
        <v>9</v>
      </c>
      <c r="E148" s="127"/>
      <c r="F148" s="128"/>
      <c r="G148" s="127"/>
      <c r="H148" s="131"/>
      <c r="I148" s="128"/>
      <c r="J148" s="127"/>
      <c r="K148" s="127"/>
      <c r="L148" s="164"/>
    </row>
    <row r="149" spans="1:12">
      <c r="A149" s="170" t="s">
        <v>1348</v>
      </c>
      <c r="B149" s="131">
        <v>45</v>
      </c>
      <c r="C149" s="131"/>
      <c r="D149" s="131">
        <v>9</v>
      </c>
      <c r="E149" s="127"/>
      <c r="F149" s="128"/>
      <c r="G149" s="127"/>
      <c r="H149" s="131"/>
      <c r="I149" s="128"/>
      <c r="J149" s="127"/>
      <c r="K149" s="127"/>
      <c r="L149" s="164"/>
    </row>
    <row r="150" spans="1:12">
      <c r="A150" s="139" t="s">
        <v>1349</v>
      </c>
      <c r="B150" s="131">
        <v>8935</v>
      </c>
      <c r="C150" s="131"/>
      <c r="D150" s="131"/>
      <c r="E150" s="127"/>
      <c r="F150" s="128"/>
      <c r="G150" s="127"/>
      <c r="H150" s="131"/>
      <c r="I150" s="128"/>
      <c r="J150" s="127"/>
      <c r="K150" s="127"/>
      <c r="L150" s="164"/>
    </row>
    <row r="151" spans="1:12">
      <c r="A151" s="174" t="s">
        <v>1350</v>
      </c>
      <c r="B151" s="175"/>
      <c r="C151" s="175"/>
      <c r="D151" s="175"/>
      <c r="E151" s="122"/>
      <c r="F151" s="123"/>
      <c r="G151" s="122"/>
      <c r="H151" s="175"/>
      <c r="I151" s="123"/>
      <c r="J151" s="122"/>
      <c r="K151" s="127"/>
      <c r="L151" s="164"/>
    </row>
    <row r="152" spans="1:12">
      <c r="A152" s="176" t="s">
        <v>1351</v>
      </c>
      <c r="B152" s="177">
        <f>B132+B125+B111+B104+B83+B27+B18+B6+B146+B148+B150+B151</f>
        <v>154927</v>
      </c>
      <c r="C152" s="177">
        <f>C132+C125+C111+C104+C83+C27+C18+C6+C146+C148</f>
        <v>68327.98</v>
      </c>
      <c r="D152" s="177">
        <f>D132+D125+D111+D104+D83+D27+D18+D6+D146+D148+D150+D151</f>
        <v>55960</v>
      </c>
      <c r="E152" s="122">
        <f>D152/C152*100</f>
        <v>81.899099022099</v>
      </c>
      <c r="F152" s="123">
        <f>D152-B152</f>
        <v>-98967</v>
      </c>
      <c r="G152" s="124">
        <f>(D152/B152-1)*100</f>
        <v>-63.8797627269617</v>
      </c>
      <c r="H152" s="177">
        <f>H132+H125+H111+H104+H83+H27+H18+H6+H146+H148</f>
        <v>52472</v>
      </c>
      <c r="I152" s="123">
        <f>H152-C152</f>
        <v>-15855.98</v>
      </c>
      <c r="J152" s="122">
        <f>(H152/C152-1)*100</f>
        <v>-23.205691138535</v>
      </c>
      <c r="K152" s="127"/>
      <c r="L152" s="164"/>
    </row>
    <row r="153" spans="1:12">
      <c r="A153" s="120" t="s">
        <v>1123</v>
      </c>
      <c r="B153" s="121">
        <f>B154+B155+B156+B157+B158</f>
        <v>48751</v>
      </c>
      <c r="C153" s="121">
        <f>C154+C155+C156+C158</f>
        <v>5095</v>
      </c>
      <c r="D153" s="121">
        <f>D154+D155+D156+D157+D158</f>
        <v>59841</v>
      </c>
      <c r="E153" s="122">
        <f>D153/C153*100</f>
        <v>1174.50441609421</v>
      </c>
      <c r="F153" s="123">
        <f>D153-B153</f>
        <v>11090</v>
      </c>
      <c r="G153" s="124">
        <f>(D153/B153-1)*100</f>
        <v>22.7482513179217</v>
      </c>
      <c r="H153" s="121">
        <f>H154+H155+H156+H158</f>
        <v>13253</v>
      </c>
      <c r="I153" s="123">
        <f>H153-C153</f>
        <v>8158</v>
      </c>
      <c r="J153" s="122">
        <f>(H153/C153-1)*100</f>
        <v>160.117762512267</v>
      </c>
      <c r="K153" s="127"/>
      <c r="L153" s="164"/>
    </row>
    <row r="154" spans="1:12">
      <c r="A154" s="125" t="s">
        <v>1124</v>
      </c>
      <c r="B154" s="126"/>
      <c r="C154" s="126"/>
      <c r="D154" s="126"/>
      <c r="E154" s="127"/>
      <c r="F154" s="128"/>
      <c r="G154" s="129"/>
      <c r="H154" s="126"/>
      <c r="I154" s="128"/>
      <c r="J154" s="133"/>
      <c r="K154" s="179"/>
      <c r="L154" s="164"/>
    </row>
    <row r="155" spans="1:12">
      <c r="A155" s="125" t="s">
        <v>1127</v>
      </c>
      <c r="B155" s="126"/>
      <c r="C155" s="126"/>
      <c r="D155" s="126"/>
      <c r="E155" s="127"/>
      <c r="F155" s="128"/>
      <c r="G155" s="129"/>
      <c r="H155" s="126"/>
      <c r="I155" s="128"/>
      <c r="J155" s="133"/>
      <c r="K155" s="179"/>
      <c r="L155" s="164"/>
    </row>
    <row r="156" spans="1:12">
      <c r="A156" s="125" t="s">
        <v>1130</v>
      </c>
      <c r="B156" s="130">
        <v>44634</v>
      </c>
      <c r="C156" s="131">
        <v>978</v>
      </c>
      <c r="D156" s="130">
        <v>38050</v>
      </c>
      <c r="E156" s="127"/>
      <c r="F156" s="128"/>
      <c r="G156" s="129"/>
      <c r="H156" s="131">
        <v>6077</v>
      </c>
      <c r="I156" s="128"/>
      <c r="J156" s="133"/>
      <c r="K156" s="180"/>
      <c r="L156" s="164"/>
    </row>
    <row r="157" spans="1:12">
      <c r="A157" s="125" t="s">
        <v>1352</v>
      </c>
      <c r="B157" s="130"/>
      <c r="C157" s="131"/>
      <c r="D157" s="130">
        <v>14615</v>
      </c>
      <c r="E157" s="127"/>
      <c r="F157" s="128"/>
      <c r="G157" s="129"/>
      <c r="H157" s="131"/>
      <c r="I157" s="128"/>
      <c r="J157" s="133"/>
      <c r="K157" s="180"/>
      <c r="L157" s="164"/>
    </row>
    <row r="158" spans="1:12">
      <c r="A158" s="125" t="s">
        <v>1134</v>
      </c>
      <c r="B158" s="126">
        <v>4117</v>
      </c>
      <c r="C158" s="131">
        <v>4117</v>
      </c>
      <c r="D158" s="126">
        <v>7176</v>
      </c>
      <c r="E158" s="127"/>
      <c r="F158" s="128"/>
      <c r="G158" s="129"/>
      <c r="H158" s="131">
        <v>7176</v>
      </c>
      <c r="I158" s="128"/>
      <c r="J158" s="133"/>
      <c r="K158" s="179"/>
      <c r="L158" s="164"/>
    </row>
    <row r="159" spans="1:12">
      <c r="A159" s="176" t="s">
        <v>1353</v>
      </c>
      <c r="B159" s="178">
        <f>B152+B153</f>
        <v>203678</v>
      </c>
      <c r="C159" s="178">
        <f t="shared" ref="C159:H159" si="28">C152+C153</f>
        <v>73422.98</v>
      </c>
      <c r="D159" s="178">
        <f t="shared" si="28"/>
        <v>115801</v>
      </c>
      <c r="E159" s="122">
        <f>D159/C159*100</f>
        <v>157.717651885009</v>
      </c>
      <c r="F159" s="123">
        <f>D159-B159</f>
        <v>-87877</v>
      </c>
      <c r="G159" s="124">
        <f>(D159/B159-1)*100</f>
        <v>-43.1450623042253</v>
      </c>
      <c r="H159" s="178">
        <f t="shared" si="28"/>
        <v>65725</v>
      </c>
      <c r="I159" s="123">
        <f>H159-C159</f>
        <v>-7697.98</v>
      </c>
      <c r="J159" s="122">
        <f>(H159/C159-1)*100</f>
        <v>-10.4844287170039</v>
      </c>
      <c r="K159" s="181"/>
      <c r="L159" s="164"/>
    </row>
    <row r="160" spans="1:12">
      <c r="A160" s="135"/>
      <c r="B160" s="135"/>
      <c r="C160" s="136"/>
      <c r="D160" s="136"/>
      <c r="E160" s="137"/>
      <c r="F160" s="136"/>
      <c r="G160" s="137"/>
      <c r="H160" s="136"/>
      <c r="I160" s="136"/>
      <c r="J160" s="137"/>
      <c r="K160" s="137"/>
      <c r="L160" s="164"/>
    </row>
  </sheetData>
  <mergeCells count="11">
    <mergeCell ref="A1:K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D1064" sqref="D1064"/>
    </sheetView>
  </sheetViews>
  <sheetFormatPr defaultColWidth="9" defaultRowHeight="14.25"/>
  <cols>
    <col min="1" max="1" width="36.75" customWidth="1"/>
    <col min="2" max="2" width="13.625" customWidth="1"/>
    <col min="3" max="4" width="12.75" customWidth="1"/>
    <col min="5" max="5" width="11.375" customWidth="1"/>
    <col min="6" max="6" width="11.75" customWidth="1"/>
    <col min="8" max="8" width="12.125" customWidth="1"/>
    <col min="9" max="9" width="11.25" customWidth="1"/>
  </cols>
  <sheetData>
    <row r="1" ht="22.5" spans="1:11">
      <c r="A1" s="95" t="s">
        <v>1355</v>
      </c>
      <c r="B1" s="95"/>
      <c r="C1" s="95"/>
      <c r="D1" s="95"/>
      <c r="E1" s="95"/>
      <c r="F1" s="95"/>
      <c r="G1" s="95"/>
      <c r="H1" s="95"/>
      <c r="I1" s="95"/>
      <c r="J1" s="95"/>
      <c r="K1" s="132"/>
    </row>
    <row r="2" spans="1:11">
      <c r="A2" s="96"/>
      <c r="B2" s="96"/>
      <c r="C2" s="97"/>
      <c r="D2" s="97"/>
      <c r="E2" s="98"/>
      <c r="F2" s="97"/>
      <c r="G2" s="98"/>
      <c r="H2" s="97"/>
      <c r="I2" s="97"/>
      <c r="J2" s="98" t="s">
        <v>25</v>
      </c>
      <c r="K2" s="132"/>
    </row>
    <row r="3" spans="1:11">
      <c r="A3" s="99" t="s">
        <v>143</v>
      </c>
      <c r="B3" s="100">
        <v>2020</v>
      </c>
      <c r="C3" s="100" t="s">
        <v>28</v>
      </c>
      <c r="D3" s="101"/>
      <c r="E3" s="101"/>
      <c r="F3" s="101"/>
      <c r="G3" s="102"/>
      <c r="H3" s="99" t="s">
        <v>29</v>
      </c>
      <c r="I3" s="99"/>
      <c r="J3" s="99"/>
      <c r="K3" s="132"/>
    </row>
    <row r="4" spans="1:11">
      <c r="A4" s="99"/>
      <c r="B4" s="103" t="s">
        <v>30</v>
      </c>
      <c r="C4" s="103" t="s">
        <v>31</v>
      </c>
      <c r="D4" s="103" t="s">
        <v>32</v>
      </c>
      <c r="E4" s="104" t="s">
        <v>33</v>
      </c>
      <c r="F4" s="100" t="s">
        <v>34</v>
      </c>
      <c r="G4" s="101"/>
      <c r="H4" s="105" t="s">
        <v>35</v>
      </c>
      <c r="I4" s="99" t="s">
        <v>36</v>
      </c>
      <c r="J4" s="99"/>
      <c r="K4" s="132"/>
    </row>
    <row r="5" spans="1:11">
      <c r="A5" s="99"/>
      <c r="B5" s="106"/>
      <c r="C5" s="106"/>
      <c r="D5" s="106"/>
      <c r="E5" s="107"/>
      <c r="F5" s="99" t="s">
        <v>37</v>
      </c>
      <c r="G5" s="108" t="s">
        <v>38</v>
      </c>
      <c r="H5" s="105"/>
      <c r="I5" s="99" t="s">
        <v>37</v>
      </c>
      <c r="J5" s="108" t="s">
        <v>38</v>
      </c>
      <c r="K5" s="132"/>
    </row>
    <row r="6" spans="1:11">
      <c r="A6" s="109" t="s">
        <v>78</v>
      </c>
      <c r="B6" s="110">
        <f>SUM(B7:B11)</f>
        <v>48254</v>
      </c>
      <c r="C6" s="110">
        <f>SUM(C7:C11)</f>
        <v>4117</v>
      </c>
      <c r="D6" s="110">
        <f>SUM(D7:D11)</f>
        <v>0</v>
      </c>
      <c r="E6" s="111"/>
      <c r="F6" s="112">
        <f>D6-B6</f>
        <v>-48254</v>
      </c>
      <c r="G6" s="113">
        <f>(D6/B6-1)*100</f>
        <v>-100</v>
      </c>
      <c r="H6" s="110">
        <f>SUM(H7:H11)</f>
        <v>7176</v>
      </c>
      <c r="I6" s="110">
        <f>H6-C6</f>
        <v>3059</v>
      </c>
      <c r="J6" s="111">
        <f>(H6/C6-1)*100</f>
        <v>74.3016759776536</v>
      </c>
      <c r="K6" s="132"/>
    </row>
    <row r="7" spans="1:11">
      <c r="A7" s="114" t="s">
        <v>79</v>
      </c>
      <c r="B7" s="115">
        <v>12678</v>
      </c>
      <c r="C7" s="116"/>
      <c r="D7" s="115"/>
      <c r="E7" s="117"/>
      <c r="F7" s="118"/>
      <c r="G7" s="119"/>
      <c r="H7" s="116"/>
      <c r="I7" s="116"/>
      <c r="J7" s="117"/>
      <c r="K7" s="132"/>
    </row>
    <row r="8" spans="1:11">
      <c r="A8" s="114" t="s">
        <v>1219</v>
      </c>
      <c r="B8" s="116"/>
      <c r="C8" s="116"/>
      <c r="D8" s="116"/>
      <c r="E8" s="117"/>
      <c r="F8" s="118"/>
      <c r="G8" s="119"/>
      <c r="H8" s="116"/>
      <c r="I8" s="116"/>
      <c r="J8" s="117"/>
      <c r="K8" s="132"/>
    </row>
    <row r="9" spans="1:11">
      <c r="A9" s="114" t="s">
        <v>134</v>
      </c>
      <c r="B9" s="115">
        <v>4276</v>
      </c>
      <c r="C9" s="116">
        <v>4117</v>
      </c>
      <c r="D9" s="115"/>
      <c r="E9" s="117"/>
      <c r="F9" s="118"/>
      <c r="G9" s="119"/>
      <c r="H9" s="116">
        <v>7176</v>
      </c>
      <c r="I9" s="116"/>
      <c r="J9" s="117"/>
      <c r="K9" s="132"/>
    </row>
    <row r="10" spans="1:11">
      <c r="A10" s="114" t="s">
        <v>140</v>
      </c>
      <c r="B10" s="115">
        <v>31300</v>
      </c>
      <c r="C10" s="116"/>
      <c r="D10" s="115"/>
      <c r="E10" s="117"/>
      <c r="F10" s="118"/>
      <c r="G10" s="119"/>
      <c r="H10" s="116"/>
      <c r="I10" s="116"/>
      <c r="J10" s="117"/>
      <c r="K10" s="132"/>
    </row>
    <row r="11" spans="1:11">
      <c r="A11" s="114" t="s">
        <v>135</v>
      </c>
      <c r="B11" s="116"/>
      <c r="C11" s="116"/>
      <c r="D11" s="116"/>
      <c r="E11" s="117"/>
      <c r="F11" s="118"/>
      <c r="G11" s="119"/>
      <c r="H11" s="116"/>
      <c r="I11" s="116"/>
      <c r="J11" s="117"/>
      <c r="K11" s="132"/>
    </row>
    <row r="12" spans="1:11">
      <c r="A12" s="120" t="s">
        <v>1123</v>
      </c>
      <c r="B12" s="121">
        <f>B13+B14+B15+B16+B17</f>
        <v>48751</v>
      </c>
      <c r="C12" s="121">
        <f>C13+C14+C15+C17</f>
        <v>5095</v>
      </c>
      <c r="D12" s="121">
        <f>D13+D14+D15+D16+D17</f>
        <v>0</v>
      </c>
      <c r="E12" s="122">
        <f>D12/C12*100</f>
        <v>0</v>
      </c>
      <c r="F12" s="123">
        <f>D12-B12</f>
        <v>-48751</v>
      </c>
      <c r="G12" s="124">
        <f>(D12/B12-1)*100</f>
        <v>-100</v>
      </c>
      <c r="H12" s="121">
        <f>H13+H14+H15+H17</f>
        <v>13253</v>
      </c>
      <c r="I12" s="123">
        <f>H12-C12</f>
        <v>8158</v>
      </c>
      <c r="J12" s="122">
        <f>(H12/C12-1)*100</f>
        <v>160.117762512267</v>
      </c>
      <c r="K12" s="132" t="s">
        <v>1220</v>
      </c>
    </row>
    <row r="13" ht="15" customHeight="1" spans="1:10">
      <c r="A13" s="125" t="s">
        <v>1124</v>
      </c>
      <c r="B13" s="126"/>
      <c r="C13" s="126"/>
      <c r="D13" s="126"/>
      <c r="E13" s="127"/>
      <c r="F13" s="128"/>
      <c r="G13" s="129"/>
      <c r="H13" s="126"/>
      <c r="I13" s="128"/>
      <c r="J13" s="133"/>
    </row>
    <row r="14" spans="1:10">
      <c r="A14" s="125" t="s">
        <v>1127</v>
      </c>
      <c r="B14" s="126"/>
      <c r="C14" s="126"/>
      <c r="D14" s="126"/>
      <c r="E14" s="127"/>
      <c r="F14" s="128"/>
      <c r="G14" s="129"/>
      <c r="H14" s="126"/>
      <c r="I14" s="128"/>
      <c r="J14" s="133"/>
    </row>
    <row r="15" ht="23.25" customHeight="1" spans="1:10">
      <c r="A15" s="125" t="s">
        <v>1130</v>
      </c>
      <c r="B15" s="130">
        <v>44634</v>
      </c>
      <c r="C15" s="131">
        <v>978</v>
      </c>
      <c r="D15" s="130"/>
      <c r="E15" s="127"/>
      <c r="F15" s="128"/>
      <c r="G15" s="129"/>
      <c r="H15" s="131">
        <v>6077</v>
      </c>
      <c r="I15" s="128"/>
      <c r="J15" s="133"/>
    </row>
    <row r="16" spans="1:10">
      <c r="A16" s="125" t="s">
        <v>1352</v>
      </c>
      <c r="B16" s="130"/>
      <c r="C16" s="131"/>
      <c r="D16" s="130"/>
      <c r="E16" s="127"/>
      <c r="F16" s="128"/>
      <c r="G16" s="129"/>
      <c r="H16" s="131"/>
      <c r="I16" s="128"/>
      <c r="J16" s="133"/>
    </row>
    <row r="17" spans="1:10">
      <c r="A17" s="125" t="s">
        <v>1134</v>
      </c>
      <c r="B17" s="126">
        <v>4117</v>
      </c>
      <c r="C17" s="131">
        <v>4117</v>
      </c>
      <c r="D17" s="126"/>
      <c r="E17" s="127"/>
      <c r="F17" s="128"/>
      <c r="G17" s="129"/>
      <c r="H17" s="131">
        <v>7176</v>
      </c>
      <c r="I17" s="128"/>
      <c r="J17" s="133"/>
    </row>
  </sheetData>
  <mergeCells count="11">
    <mergeCell ref="A1:J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showZeros="0" zoomScaleSheetLayoutView="60" workbookViewId="0">
      <selection activeCell="C6" sqref="C6"/>
    </sheetView>
  </sheetViews>
  <sheetFormatPr defaultColWidth="9" defaultRowHeight="12" outlineLevelRow="5"/>
  <cols>
    <col min="1" max="1" width="26.75" style="84" customWidth="1"/>
    <col min="2" max="4" width="23" style="84" customWidth="1"/>
    <col min="5" max="5" width="23" style="85" customWidth="1"/>
    <col min="6" max="16384" width="9" style="84"/>
  </cols>
  <sheetData>
    <row r="1" ht="25.5" spans="1:5">
      <c r="A1" s="86" t="s">
        <v>1356</v>
      </c>
      <c r="B1" s="86"/>
      <c r="C1" s="86"/>
      <c r="D1" s="86"/>
      <c r="E1" s="86"/>
    </row>
    <row r="2" ht="14.25" spans="1:256">
      <c r="A2" s="87"/>
      <c r="B2" s="87"/>
      <c r="C2" s="87"/>
      <c r="D2" s="87"/>
      <c r="E2" s="88" t="s">
        <v>1357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ht="86.25" customHeight="1" spans="1:256">
      <c r="A3" s="89" t="s">
        <v>1358</v>
      </c>
      <c r="B3" s="89" t="s">
        <v>1359</v>
      </c>
      <c r="C3" s="89" t="s">
        <v>1360</v>
      </c>
      <c r="D3" s="89" t="s">
        <v>1361</v>
      </c>
      <c r="E3" s="90" t="s">
        <v>1362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ht="86.25" customHeight="1" spans="1:256">
      <c r="A4" s="92" t="s">
        <v>1363</v>
      </c>
      <c r="B4" s="93">
        <f>B5+B6</f>
        <v>184718.77</v>
      </c>
      <c r="C4" s="93">
        <f>C5+C6</f>
        <v>198742</v>
      </c>
      <c r="D4" s="93">
        <f>D5+D6</f>
        <v>202400</v>
      </c>
      <c r="E4" s="94">
        <f>C4/D4*100</f>
        <v>98.1926877470356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ht="86.25" customHeight="1" spans="1:256">
      <c r="A5" s="92" t="s">
        <v>1364</v>
      </c>
      <c r="B5" s="93">
        <v>66390.77</v>
      </c>
      <c r="C5" s="93">
        <v>68575</v>
      </c>
      <c r="D5" s="93">
        <v>70700</v>
      </c>
      <c r="E5" s="94">
        <f>C5/D5*100</f>
        <v>96.994342291372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ht="86.25" customHeight="1" spans="1:256">
      <c r="A6" s="92" t="s">
        <v>1365</v>
      </c>
      <c r="B6" s="93">
        <v>118328</v>
      </c>
      <c r="C6" s="93">
        <v>130167</v>
      </c>
      <c r="D6" s="93">
        <v>131700</v>
      </c>
      <c r="E6" s="94">
        <f>C6/D6*100</f>
        <v>98.8359908883827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</sheetData>
  <mergeCells count="1">
    <mergeCell ref="A1:E1"/>
  </mergeCells>
  <pageMargins left="0.71" right="0.71" top="0.75" bottom="0.75" header="0.31" footer="0.31"/>
  <pageSetup paperSize="9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Zeros="0" zoomScaleSheetLayoutView="60" workbookViewId="0">
      <selection activeCell="C6" sqref="C6"/>
    </sheetView>
  </sheetViews>
  <sheetFormatPr defaultColWidth="9" defaultRowHeight="14.25" outlineLevelCol="4"/>
  <cols>
    <col min="1" max="1" width="43.875" customWidth="1"/>
    <col min="2" max="2" width="17.875" customWidth="1"/>
    <col min="3" max="3" width="11.625" customWidth="1"/>
    <col min="4" max="4" width="15.5" customWidth="1"/>
    <col min="5" max="5" width="11.625" customWidth="1"/>
  </cols>
  <sheetData>
    <row r="1" ht="30" customHeight="1" spans="1:5">
      <c r="A1" s="58" t="s">
        <v>1366</v>
      </c>
      <c r="B1" s="58"/>
      <c r="C1" s="58"/>
      <c r="D1" s="58"/>
      <c r="E1" s="58"/>
    </row>
    <row r="2" spans="1:5">
      <c r="A2" s="59"/>
      <c r="B2" s="59"/>
      <c r="C2" s="59"/>
      <c r="D2" s="59"/>
      <c r="E2" s="60" t="s">
        <v>1367</v>
      </c>
    </row>
    <row r="3" spans="1:5">
      <c r="A3" s="61" t="s">
        <v>1368</v>
      </c>
      <c r="B3" s="62" t="s">
        <v>1369</v>
      </c>
      <c r="C3" s="63" t="s">
        <v>29</v>
      </c>
      <c r="D3" s="63"/>
      <c r="E3" s="63"/>
    </row>
    <row r="4" customHeight="1" spans="1:5">
      <c r="A4" s="61"/>
      <c r="B4" s="64"/>
      <c r="C4" s="65" t="s">
        <v>35</v>
      </c>
      <c r="D4" s="65" t="s">
        <v>36</v>
      </c>
      <c r="E4" s="65"/>
    </row>
    <row r="5" spans="1:5">
      <c r="A5" s="61"/>
      <c r="B5" s="66"/>
      <c r="C5" s="65"/>
      <c r="D5" s="67" t="s">
        <v>37</v>
      </c>
      <c r="E5" s="67" t="s">
        <v>38</v>
      </c>
    </row>
    <row r="6" spans="1:5">
      <c r="A6" s="77" t="s">
        <v>1370</v>
      </c>
      <c r="B6" s="69">
        <f>SUM(B7:B14)</f>
        <v>36623</v>
      </c>
      <c r="C6" s="69">
        <f>SUM(C7:C14)</f>
        <v>38246</v>
      </c>
      <c r="D6" s="69">
        <f>SUM(D7:D14)</f>
        <v>1623</v>
      </c>
      <c r="E6" s="70">
        <f>(C6/B6-1)*100</f>
        <v>4.43164131829725</v>
      </c>
    </row>
    <row r="7" spans="1:5">
      <c r="A7" s="71" t="s">
        <v>1371</v>
      </c>
      <c r="B7" s="72">
        <v>24937</v>
      </c>
      <c r="C7" s="72">
        <v>25210</v>
      </c>
      <c r="D7" s="72">
        <f>C7-B7</f>
        <v>273</v>
      </c>
      <c r="E7" s="73">
        <f>(C7/B7-1)*100</f>
        <v>1.09475879215624</v>
      </c>
    </row>
    <row r="8" spans="1:5">
      <c r="A8" s="74" t="s">
        <v>1372</v>
      </c>
      <c r="B8" s="72">
        <v>11686</v>
      </c>
      <c r="C8" s="72">
        <v>13036</v>
      </c>
      <c r="D8" s="72">
        <f>C8-B8</f>
        <v>1350</v>
      </c>
      <c r="E8" s="73">
        <f>(C8/B8-1)*100</f>
        <v>11.5522847852131</v>
      </c>
    </row>
    <row r="9" spans="1:5">
      <c r="A9" s="71"/>
      <c r="B9" s="72"/>
      <c r="C9" s="72"/>
      <c r="D9" s="72"/>
      <c r="E9" s="73"/>
    </row>
    <row r="10" ht="18.75" customHeight="1" spans="1:5">
      <c r="A10" s="74"/>
      <c r="B10" s="72"/>
      <c r="C10" s="72"/>
      <c r="D10" s="72"/>
      <c r="E10" s="73"/>
    </row>
    <row r="11" spans="1:5">
      <c r="A11" s="74"/>
      <c r="B11" s="72"/>
      <c r="C11" s="72"/>
      <c r="D11" s="72"/>
      <c r="E11" s="73"/>
    </row>
    <row r="12" spans="1:5">
      <c r="A12" s="71"/>
      <c r="B12" s="72"/>
      <c r="C12" s="72"/>
      <c r="D12" s="72"/>
      <c r="E12" s="73"/>
    </row>
    <row r="13" spans="1:5">
      <c r="A13" s="71"/>
      <c r="B13" s="72"/>
      <c r="C13" s="72"/>
      <c r="D13" s="72"/>
      <c r="E13" s="73"/>
    </row>
    <row r="14" spans="1:5">
      <c r="A14" s="74"/>
      <c r="B14" s="72"/>
      <c r="C14" s="72"/>
      <c r="D14" s="72"/>
      <c r="E14" s="73"/>
    </row>
    <row r="15" spans="1:5">
      <c r="A15" s="68" t="s">
        <v>1373</v>
      </c>
      <c r="B15" s="69">
        <f>SUM(B16:B23)</f>
        <v>32063</v>
      </c>
      <c r="C15" s="69">
        <f>SUM(C16:C23)</f>
        <v>34444</v>
      </c>
      <c r="D15" s="69">
        <f>SUM(D16:D23)</f>
        <v>2381</v>
      </c>
      <c r="E15" s="70">
        <f>(C15/B15-1)*100</f>
        <v>7.4260050525528</v>
      </c>
    </row>
    <row r="16" spans="1:5">
      <c r="A16" s="71" t="s">
        <v>1374</v>
      </c>
      <c r="B16" s="72">
        <v>23361</v>
      </c>
      <c r="C16" s="72">
        <v>25210</v>
      </c>
      <c r="D16" s="72">
        <f>C16-B16</f>
        <v>1849</v>
      </c>
      <c r="E16" s="73">
        <f>(C16/B16-1)*100</f>
        <v>7.91490090321476</v>
      </c>
    </row>
    <row r="17" spans="1:5">
      <c r="A17" s="74" t="s">
        <v>1375</v>
      </c>
      <c r="B17" s="72">
        <v>8702</v>
      </c>
      <c r="C17" s="72">
        <v>9234</v>
      </c>
      <c r="D17" s="72">
        <f>C17-B17</f>
        <v>532</v>
      </c>
      <c r="E17" s="73">
        <f>(C17/B17-1)*100</f>
        <v>6.11353711790392</v>
      </c>
    </row>
    <row r="18" spans="1:5">
      <c r="A18" s="71"/>
      <c r="B18" s="72"/>
      <c r="C18" s="72"/>
      <c r="D18" s="72">
        <f t="shared" ref="D18:D25" si="0">C18-B18</f>
        <v>0</v>
      </c>
      <c r="E18" s="73"/>
    </row>
    <row r="19" spans="1:5">
      <c r="A19" s="74"/>
      <c r="B19" s="72"/>
      <c r="C19" s="72"/>
      <c r="D19" s="72">
        <f t="shared" si="0"/>
        <v>0</v>
      </c>
      <c r="E19" s="73"/>
    </row>
    <row r="20" spans="1:5">
      <c r="A20" s="74"/>
      <c r="B20" s="72"/>
      <c r="C20" s="72"/>
      <c r="D20" s="72">
        <f t="shared" si="0"/>
        <v>0</v>
      </c>
      <c r="E20" s="73"/>
    </row>
    <row r="21" spans="1:5">
      <c r="A21" s="71"/>
      <c r="B21" s="72"/>
      <c r="C21" s="72"/>
      <c r="D21" s="72">
        <f t="shared" si="0"/>
        <v>0</v>
      </c>
      <c r="E21" s="73"/>
    </row>
    <row r="22" spans="1:5">
      <c r="A22" s="71"/>
      <c r="B22" s="72"/>
      <c r="C22" s="72"/>
      <c r="D22" s="72">
        <f t="shared" si="0"/>
        <v>0</v>
      </c>
      <c r="E22" s="73"/>
    </row>
    <row r="23" spans="1:5">
      <c r="A23" s="74"/>
      <c r="B23" s="72"/>
      <c r="C23" s="72"/>
      <c r="D23" s="72">
        <f t="shared" si="0"/>
        <v>0</v>
      </c>
      <c r="E23" s="73"/>
    </row>
    <row r="24" spans="1:5">
      <c r="A24" s="77" t="s">
        <v>1376</v>
      </c>
      <c r="B24" s="69">
        <f>B6-B15</f>
        <v>4560</v>
      </c>
      <c r="C24" s="69">
        <f>C6-C15</f>
        <v>3802</v>
      </c>
      <c r="D24" s="69">
        <f t="shared" si="0"/>
        <v>-758</v>
      </c>
      <c r="E24" s="70">
        <f>(C24/B24-1)*100</f>
        <v>-16.6228070175439</v>
      </c>
    </row>
    <row r="25" spans="1:5">
      <c r="A25" s="77" t="s">
        <v>1377</v>
      </c>
      <c r="B25" s="82">
        <f>24525+B24</f>
        <v>29085</v>
      </c>
      <c r="C25" s="83">
        <f>B25+C6-C15</f>
        <v>32887</v>
      </c>
      <c r="D25" s="69">
        <f t="shared" si="0"/>
        <v>3802</v>
      </c>
      <c r="E25" s="70">
        <f>(C25/B25-1)*100</f>
        <v>13.0720302561458</v>
      </c>
    </row>
    <row r="26" spans="1:5">
      <c r="A26" s="81"/>
      <c r="B26" s="81"/>
      <c r="C26" s="81"/>
      <c r="D26" s="81"/>
      <c r="E26" s="81"/>
    </row>
  </sheetData>
  <mergeCells count="7">
    <mergeCell ref="A1:E1"/>
    <mergeCell ref="C3:E3"/>
    <mergeCell ref="D4:E4"/>
    <mergeCell ref="A26:E26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Zeros="0" zoomScaleSheetLayoutView="60" workbookViewId="0">
      <selection activeCell="A11" sqref="A11"/>
    </sheetView>
  </sheetViews>
  <sheetFormatPr defaultColWidth="9" defaultRowHeight="14.25" outlineLevelCol="4"/>
  <cols>
    <col min="1" max="1" width="43.875" customWidth="1"/>
    <col min="2" max="2" width="17.875" customWidth="1"/>
    <col min="3" max="3" width="11.625" customWidth="1"/>
    <col min="4" max="4" width="15.5" customWidth="1"/>
    <col min="5" max="5" width="11.625" customWidth="1"/>
  </cols>
  <sheetData>
    <row r="1" ht="30" customHeight="1" spans="1:5">
      <c r="A1" s="58" t="s">
        <v>1378</v>
      </c>
      <c r="B1" s="58"/>
      <c r="C1" s="58"/>
      <c r="D1" s="58"/>
      <c r="E1" s="58"/>
    </row>
    <row r="2" spans="1:5">
      <c r="A2" s="59"/>
      <c r="B2" s="59"/>
      <c r="C2" s="59"/>
      <c r="D2" s="59"/>
      <c r="E2" s="60" t="s">
        <v>1367</v>
      </c>
    </row>
    <row r="3" spans="1:5">
      <c r="A3" s="61" t="s">
        <v>1368</v>
      </c>
      <c r="B3" s="62" t="s">
        <v>1369</v>
      </c>
      <c r="C3" s="63" t="s">
        <v>29</v>
      </c>
      <c r="D3" s="63"/>
      <c r="E3" s="63"/>
    </row>
    <row r="4" customHeight="1" spans="1:5">
      <c r="A4" s="61"/>
      <c r="B4" s="64"/>
      <c r="C4" s="65" t="s">
        <v>35</v>
      </c>
      <c r="D4" s="65" t="s">
        <v>36</v>
      </c>
      <c r="E4" s="65"/>
    </row>
    <row r="5" spans="1:5">
      <c r="A5" s="61"/>
      <c r="B5" s="66"/>
      <c r="C5" s="65"/>
      <c r="D5" s="67" t="s">
        <v>37</v>
      </c>
      <c r="E5" s="67" t="s">
        <v>38</v>
      </c>
    </row>
    <row r="6" spans="1:5">
      <c r="A6" s="77" t="s">
        <v>1370</v>
      </c>
      <c r="B6" s="69">
        <f>SUM(B7:B14)</f>
        <v>36623</v>
      </c>
      <c r="C6" s="69">
        <f>SUM(C7:C14)</f>
        <v>38246</v>
      </c>
      <c r="D6" s="69">
        <f>SUM(D7:D14)</f>
        <v>1623</v>
      </c>
      <c r="E6" s="70">
        <f>(C6/B6-1)*100</f>
        <v>4.43164131829725</v>
      </c>
    </row>
    <row r="7" spans="1:5">
      <c r="A7" s="71" t="s">
        <v>1371</v>
      </c>
      <c r="B7" s="72">
        <v>24937</v>
      </c>
      <c r="C7" s="72">
        <v>25210</v>
      </c>
      <c r="D7" s="72">
        <f>C7-B7</f>
        <v>273</v>
      </c>
      <c r="E7" s="73">
        <f>(C7/B7-1)*100</f>
        <v>1.09475879215624</v>
      </c>
    </row>
    <row r="8" spans="1:5">
      <c r="A8" s="74" t="s">
        <v>1372</v>
      </c>
      <c r="B8" s="72">
        <v>11686</v>
      </c>
      <c r="C8" s="72">
        <v>13036</v>
      </c>
      <c r="D8" s="72">
        <f>C8-B8</f>
        <v>1350</v>
      </c>
      <c r="E8" s="73">
        <f>(C8/B8-1)*100</f>
        <v>11.5522847852131</v>
      </c>
    </row>
    <row r="9" spans="1:5">
      <c r="A9" s="71"/>
      <c r="B9" s="75"/>
      <c r="C9" s="75"/>
      <c r="D9" s="75"/>
      <c r="E9" s="76"/>
    </row>
    <row r="10" ht="18.75" customHeight="1" spans="1:5">
      <c r="A10" s="74"/>
      <c r="B10" s="75"/>
      <c r="C10" s="75"/>
      <c r="D10" s="75"/>
      <c r="E10" s="76"/>
    </row>
    <row r="11" spans="1:5">
      <c r="A11" s="74"/>
      <c r="B11" s="75"/>
      <c r="C11" s="75"/>
      <c r="D11" s="75"/>
      <c r="E11" s="76"/>
    </row>
    <row r="12" spans="1:5">
      <c r="A12" s="71"/>
      <c r="B12" s="75"/>
      <c r="C12" s="75"/>
      <c r="D12" s="75"/>
      <c r="E12" s="76"/>
    </row>
    <row r="13" spans="1:5">
      <c r="A13" s="71"/>
      <c r="B13" s="75"/>
      <c r="C13" s="75"/>
      <c r="D13" s="75"/>
      <c r="E13" s="76"/>
    </row>
    <row r="14" spans="1:5">
      <c r="A14" s="74"/>
      <c r="B14" s="75"/>
      <c r="C14" s="75"/>
      <c r="D14" s="75"/>
      <c r="E14" s="76"/>
    </row>
    <row r="15" hidden="1" spans="1:5">
      <c r="A15" s="68" t="s">
        <v>1373</v>
      </c>
      <c r="B15" s="78">
        <f>SUM(B16:B23)</f>
        <v>5358</v>
      </c>
      <c r="C15" s="78">
        <f>SUM(C16:C23)</f>
        <v>19646</v>
      </c>
      <c r="D15" s="78">
        <f>SUM(D16:D23)</f>
        <v>14288</v>
      </c>
      <c r="E15" s="79">
        <f>(C15/B15-1)*100</f>
        <v>266.666666666667</v>
      </c>
    </row>
    <row r="16" hidden="1" spans="1:5">
      <c r="A16" s="71" t="s">
        <v>1374</v>
      </c>
      <c r="B16" s="75"/>
      <c r="C16" s="75">
        <v>14353</v>
      </c>
      <c r="D16" s="75">
        <f>C16-B16</f>
        <v>14353</v>
      </c>
      <c r="E16" s="76"/>
    </row>
    <row r="17" hidden="1" spans="1:5">
      <c r="A17" s="74" t="s">
        <v>1375</v>
      </c>
      <c r="B17" s="75">
        <v>5358</v>
      </c>
      <c r="C17" s="75">
        <v>5293</v>
      </c>
      <c r="D17" s="75">
        <f>C17-B17</f>
        <v>-65</v>
      </c>
      <c r="E17" s="76">
        <f>(C17/B17-1)*100</f>
        <v>-1.21313923105636</v>
      </c>
    </row>
    <row r="18" hidden="1" spans="1:5">
      <c r="A18" s="71"/>
      <c r="B18" s="75"/>
      <c r="C18" s="75"/>
      <c r="D18" s="75">
        <f t="shared" ref="D18:D25" si="0">C18-B18</f>
        <v>0</v>
      </c>
      <c r="E18" s="76"/>
    </row>
    <row r="19" hidden="1" spans="1:5">
      <c r="A19" s="74"/>
      <c r="B19" s="75"/>
      <c r="C19" s="75"/>
      <c r="D19" s="75">
        <f t="shared" si="0"/>
        <v>0</v>
      </c>
      <c r="E19" s="76"/>
    </row>
    <row r="20" hidden="1" spans="1:5">
      <c r="A20" s="74"/>
      <c r="B20" s="75"/>
      <c r="C20" s="75"/>
      <c r="D20" s="75">
        <f t="shared" si="0"/>
        <v>0</v>
      </c>
      <c r="E20" s="76"/>
    </row>
    <row r="21" hidden="1" spans="1:5">
      <c r="A21" s="71"/>
      <c r="B21" s="75"/>
      <c r="C21" s="75"/>
      <c r="D21" s="75">
        <f t="shared" si="0"/>
        <v>0</v>
      </c>
      <c r="E21" s="76"/>
    </row>
    <row r="22" hidden="1" spans="1:5">
      <c r="A22" s="71"/>
      <c r="B22" s="75"/>
      <c r="C22" s="75"/>
      <c r="D22" s="75">
        <f t="shared" si="0"/>
        <v>0</v>
      </c>
      <c r="E22" s="76"/>
    </row>
    <row r="23" hidden="1" spans="1:5">
      <c r="A23" s="74"/>
      <c r="B23" s="75"/>
      <c r="C23" s="75"/>
      <c r="D23" s="75">
        <f t="shared" si="0"/>
        <v>0</v>
      </c>
      <c r="E23" s="76"/>
    </row>
    <row r="24" hidden="1" spans="1:5">
      <c r="A24" s="77" t="s">
        <v>1376</v>
      </c>
      <c r="B24" s="78">
        <f>B6-B15</f>
        <v>31265</v>
      </c>
      <c r="C24" s="78">
        <f>C6-C15</f>
        <v>18600</v>
      </c>
      <c r="D24" s="78">
        <f t="shared" si="0"/>
        <v>-12665</v>
      </c>
      <c r="E24" s="79">
        <f>(C24/B24-1)*100</f>
        <v>-40.5085558931713</v>
      </c>
    </row>
    <row r="25" hidden="1" spans="1:5">
      <c r="A25" s="77" t="s">
        <v>1377</v>
      </c>
      <c r="B25" s="80">
        <v>8566</v>
      </c>
      <c r="C25" s="80">
        <v>10134</v>
      </c>
      <c r="D25" s="78">
        <f t="shared" si="0"/>
        <v>1568</v>
      </c>
      <c r="E25" s="79">
        <f>(C25/B25-1)*100</f>
        <v>18.3049264534205</v>
      </c>
    </row>
    <row r="26" spans="1:5">
      <c r="A26" s="81"/>
      <c r="B26" s="81"/>
      <c r="C26" s="81"/>
      <c r="D26" s="81"/>
      <c r="E26" s="81"/>
    </row>
  </sheetData>
  <mergeCells count="7">
    <mergeCell ref="A1:E1"/>
    <mergeCell ref="C3:E3"/>
    <mergeCell ref="D4:E4"/>
    <mergeCell ref="A26:E26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zoomScaleSheetLayoutView="60" workbookViewId="0">
      <selection activeCell="D1064" sqref="D1064"/>
    </sheetView>
  </sheetViews>
  <sheetFormatPr defaultColWidth="9" defaultRowHeight="14.25" outlineLevelCol="4"/>
  <cols>
    <col min="1" max="1" width="43.875" customWidth="1"/>
    <col min="2" max="2" width="17.875" customWidth="1"/>
    <col min="3" max="3" width="11.625" customWidth="1"/>
    <col min="4" max="4" width="15.5" customWidth="1"/>
    <col min="5" max="5" width="11.625" customWidth="1"/>
  </cols>
  <sheetData>
    <row r="1" ht="30" customHeight="1" spans="1:5">
      <c r="A1" s="58" t="s">
        <v>1379</v>
      </c>
      <c r="B1" s="58"/>
      <c r="C1" s="58"/>
      <c r="D1" s="58"/>
      <c r="E1" s="58"/>
    </row>
    <row r="2" spans="1:5">
      <c r="A2" s="59"/>
      <c r="B2" s="59"/>
      <c r="C2" s="59"/>
      <c r="D2" s="59"/>
      <c r="E2" s="60" t="s">
        <v>1367</v>
      </c>
    </row>
    <row r="3" spans="1:5">
      <c r="A3" s="61" t="s">
        <v>1368</v>
      </c>
      <c r="B3" s="62" t="s">
        <v>1369</v>
      </c>
      <c r="C3" s="63" t="s">
        <v>29</v>
      </c>
      <c r="D3" s="63"/>
      <c r="E3" s="63"/>
    </row>
    <row r="4" customHeight="1" spans="1:5">
      <c r="A4" s="61"/>
      <c r="B4" s="64"/>
      <c r="C4" s="65" t="s">
        <v>35</v>
      </c>
      <c r="D4" s="65" t="s">
        <v>36</v>
      </c>
      <c r="E4" s="65"/>
    </row>
    <row r="5" spans="1:5">
      <c r="A5" s="61"/>
      <c r="B5" s="66"/>
      <c r="C5" s="65"/>
      <c r="D5" s="67" t="s">
        <v>37</v>
      </c>
      <c r="E5" s="67" t="s">
        <v>38</v>
      </c>
    </row>
    <row r="6" spans="1:5">
      <c r="A6" s="68" t="s">
        <v>1373</v>
      </c>
      <c r="B6" s="69">
        <f>SUM(B7:B14)</f>
        <v>32063</v>
      </c>
      <c r="C6" s="69">
        <f>SUM(C7:C14)</f>
        <v>34444</v>
      </c>
      <c r="D6" s="69">
        <f>SUM(D7:D14)</f>
        <v>2381</v>
      </c>
      <c r="E6" s="70">
        <f>(C6/B6-1)*100</f>
        <v>7.4260050525528</v>
      </c>
    </row>
    <row r="7" spans="1:5">
      <c r="A7" s="71" t="s">
        <v>1374</v>
      </c>
      <c r="B7" s="72">
        <v>23361</v>
      </c>
      <c r="C7" s="72">
        <v>25210</v>
      </c>
      <c r="D7" s="72">
        <f>C7-B7</f>
        <v>1849</v>
      </c>
      <c r="E7" s="73">
        <f>(C7/B7-1)*100</f>
        <v>7.91490090321476</v>
      </c>
    </row>
    <row r="8" spans="1:5">
      <c r="A8" s="74" t="s">
        <v>1375</v>
      </c>
      <c r="B8" s="72">
        <v>8702</v>
      </c>
      <c r="C8" s="72">
        <v>9234</v>
      </c>
      <c r="D8" s="72">
        <f>C8-B8</f>
        <v>532</v>
      </c>
      <c r="E8" s="73">
        <f>(C8/B8-1)*100</f>
        <v>6.11353711790392</v>
      </c>
    </row>
    <row r="9" spans="1:5">
      <c r="A9" s="71"/>
      <c r="B9" s="75"/>
      <c r="C9" s="75"/>
      <c r="D9" s="75">
        <v>0</v>
      </c>
      <c r="E9" s="76"/>
    </row>
    <row r="10" spans="1:5">
      <c r="A10" s="74"/>
      <c r="B10" s="75"/>
      <c r="C10" s="75"/>
      <c r="D10" s="75">
        <v>0</v>
      </c>
      <c r="E10" s="76"/>
    </row>
    <row r="11" spans="1:5">
      <c r="A11" s="74"/>
      <c r="B11" s="75"/>
      <c r="C11" s="75"/>
      <c r="D11" s="75">
        <v>0</v>
      </c>
      <c r="E11" s="76"/>
    </row>
    <row r="12" spans="1:5">
      <c r="A12" s="71"/>
      <c r="B12" s="75"/>
      <c r="C12" s="75"/>
      <c r="D12" s="75">
        <v>0</v>
      </c>
      <c r="E12" s="76"/>
    </row>
    <row r="13" spans="1:5">
      <c r="A13" s="71"/>
      <c r="B13" s="75"/>
      <c r="C13" s="75"/>
      <c r="D13" s="75">
        <v>0</v>
      </c>
      <c r="E13" s="76"/>
    </row>
    <row r="14" spans="1:5">
      <c r="A14" s="74"/>
      <c r="B14" s="75"/>
      <c r="C14" s="75"/>
      <c r="D14" s="75">
        <v>0</v>
      </c>
      <c r="E14" s="76"/>
    </row>
    <row r="15" hidden="1" spans="1:5">
      <c r="A15" s="77" t="s">
        <v>1376</v>
      </c>
      <c r="B15" s="78">
        <v>1713</v>
      </c>
      <c r="C15" s="78">
        <v>1568</v>
      </c>
      <c r="D15" s="78">
        <v>-145</v>
      </c>
      <c r="E15" s="79">
        <v>-8.46468184471687</v>
      </c>
    </row>
    <row r="16" hidden="1" spans="1:5">
      <c r="A16" s="77" t="s">
        <v>1377</v>
      </c>
      <c r="B16" s="80">
        <v>8566</v>
      </c>
      <c r="C16" s="80">
        <v>10134</v>
      </c>
      <c r="D16" s="78">
        <v>1568</v>
      </c>
      <c r="E16" s="79">
        <v>18.3049264534205</v>
      </c>
    </row>
    <row r="17" spans="1:5">
      <c r="A17" s="81"/>
      <c r="B17" s="81"/>
      <c r="C17" s="81"/>
      <c r="D17" s="81"/>
      <c r="E17" s="81"/>
    </row>
  </sheetData>
  <mergeCells count="7">
    <mergeCell ref="A1:E1"/>
    <mergeCell ref="C3:E3"/>
    <mergeCell ref="D4:E4"/>
    <mergeCell ref="A17:E17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Zeros="0" zoomScaleSheetLayoutView="60" workbookViewId="0">
      <selection activeCell="C9" sqref="C9"/>
    </sheetView>
  </sheetViews>
  <sheetFormatPr defaultColWidth="9" defaultRowHeight="14.25"/>
  <cols>
    <col min="1" max="1" width="47.25" customWidth="1"/>
    <col min="2" max="2" width="11.5" customWidth="1"/>
    <col min="3" max="3" width="12.875" customWidth="1"/>
    <col min="4" max="4" width="12.25" customWidth="1"/>
    <col min="5" max="5" width="13" customWidth="1"/>
  </cols>
  <sheetData>
    <row r="1" ht="30" customHeight="1" spans="1:10">
      <c r="A1" s="32" t="s">
        <v>1380</v>
      </c>
      <c r="B1" s="32"/>
      <c r="C1" s="32"/>
      <c r="D1" s="32"/>
      <c r="E1" s="32"/>
      <c r="F1" s="33"/>
      <c r="G1" s="33"/>
      <c r="H1" s="33"/>
      <c r="I1" s="33"/>
      <c r="J1" s="33"/>
    </row>
    <row r="2" spans="1:10">
      <c r="A2" s="34" t="s">
        <v>1367</v>
      </c>
      <c r="B2" s="34"/>
      <c r="C2" s="35"/>
      <c r="D2" s="35"/>
      <c r="E2" s="35"/>
      <c r="F2" s="33"/>
      <c r="G2" s="33"/>
      <c r="H2" s="33"/>
      <c r="I2" s="33"/>
      <c r="J2" s="57"/>
    </row>
    <row r="3" customHeight="1" spans="1:10">
      <c r="A3" s="36" t="s">
        <v>1368</v>
      </c>
      <c r="B3" s="37" t="s">
        <v>1381</v>
      </c>
      <c r="C3" s="36" t="s">
        <v>29</v>
      </c>
      <c r="D3" s="36"/>
      <c r="E3" s="36"/>
      <c r="F3" s="33"/>
      <c r="G3" s="33"/>
      <c r="H3" s="33"/>
      <c r="I3" s="33"/>
      <c r="J3" s="33"/>
    </row>
    <row r="4" customHeight="1" spans="1:10">
      <c r="A4" s="36"/>
      <c r="B4" s="38"/>
      <c r="C4" s="39" t="s">
        <v>35</v>
      </c>
      <c r="D4" s="39" t="s">
        <v>36</v>
      </c>
      <c r="E4" s="39"/>
      <c r="F4" s="33"/>
      <c r="G4" s="33"/>
      <c r="H4" s="33"/>
      <c r="I4" s="33"/>
      <c r="J4" s="33"/>
    </row>
    <row r="5" spans="1:10">
      <c r="A5" s="36"/>
      <c r="B5" s="40"/>
      <c r="C5" s="39"/>
      <c r="D5" s="41" t="s">
        <v>37</v>
      </c>
      <c r="E5" s="41" t="s">
        <v>38</v>
      </c>
      <c r="F5" s="33"/>
      <c r="G5" s="33"/>
      <c r="H5" s="33"/>
      <c r="I5" s="33"/>
      <c r="J5" s="33"/>
    </row>
    <row r="6" ht="20.1" customHeight="1" spans="1:10">
      <c r="A6" s="42" t="s">
        <v>1382</v>
      </c>
      <c r="B6" s="43">
        <f>SUM(B7:B8)</f>
        <v>84.05</v>
      </c>
      <c r="C6" s="44">
        <f>SUM(C7:C8)</f>
        <v>75</v>
      </c>
      <c r="D6" s="44">
        <f>C6-B6</f>
        <v>-9.05</v>
      </c>
      <c r="E6" s="45">
        <f>(C6/B6-1)*100</f>
        <v>-10.7674003569304</v>
      </c>
      <c r="F6" s="33"/>
      <c r="G6" s="33"/>
      <c r="H6" s="33"/>
      <c r="I6" s="57"/>
      <c r="J6" s="33"/>
    </row>
    <row r="7" ht="20.1" customHeight="1" spans="1:10">
      <c r="A7" s="42" t="s">
        <v>1383</v>
      </c>
      <c r="B7" s="43"/>
      <c r="C7" s="44"/>
      <c r="D7" s="44">
        <f t="shared" ref="D7:D21" si="0">C7-B7</f>
        <v>0</v>
      </c>
      <c r="E7" s="45"/>
      <c r="F7" s="46"/>
      <c r="G7" s="46"/>
      <c r="H7" s="46"/>
      <c r="I7" s="46"/>
      <c r="J7" s="46"/>
    </row>
    <row r="8" ht="20.1" customHeight="1" spans="1:10">
      <c r="A8" s="42" t="s">
        <v>1384</v>
      </c>
      <c r="B8" s="43">
        <v>84.05</v>
      </c>
      <c r="C8" s="44">
        <v>75</v>
      </c>
      <c r="D8" s="44">
        <f t="shared" si="0"/>
        <v>-9.05</v>
      </c>
      <c r="E8" s="45">
        <f>(C8/B8-1)*100</f>
        <v>-10.7674003569304</v>
      </c>
      <c r="F8" s="46"/>
      <c r="G8" s="46"/>
      <c r="H8" s="46"/>
      <c r="I8" s="46"/>
      <c r="J8" s="46"/>
    </row>
    <row r="9" ht="20.1" customHeight="1" spans="1:10">
      <c r="A9" s="42" t="s">
        <v>1385</v>
      </c>
      <c r="B9" s="43">
        <f>SUM(B10:B12)</f>
        <v>0</v>
      </c>
      <c r="C9" s="44">
        <f>SUM(C10:C12)</f>
        <v>0</v>
      </c>
      <c r="D9" s="44">
        <f t="shared" si="0"/>
        <v>0</v>
      </c>
      <c r="E9" s="45"/>
      <c r="F9" s="33"/>
      <c r="G9" s="33"/>
      <c r="H9" s="33"/>
      <c r="I9" s="33"/>
      <c r="J9" s="33"/>
    </row>
    <row r="10" ht="20.1" customHeight="1" spans="1:10">
      <c r="A10" s="42" t="s">
        <v>1386</v>
      </c>
      <c r="B10" s="43"/>
      <c r="C10" s="44"/>
      <c r="D10" s="44">
        <f t="shared" si="0"/>
        <v>0</v>
      </c>
      <c r="E10" s="45"/>
      <c r="F10" s="33"/>
      <c r="G10" s="33"/>
      <c r="H10" s="33"/>
      <c r="I10" s="33"/>
      <c r="J10" s="33"/>
    </row>
    <row r="11" ht="20.1" customHeight="1" spans="1:10">
      <c r="A11" s="42" t="s">
        <v>1387</v>
      </c>
      <c r="B11" s="43"/>
      <c r="C11" s="44"/>
      <c r="D11" s="44">
        <f t="shared" si="0"/>
        <v>0</v>
      </c>
      <c r="E11" s="45"/>
      <c r="F11" s="33"/>
      <c r="G11" s="33"/>
      <c r="H11" s="33"/>
      <c r="I11" s="33"/>
      <c r="J11" s="33"/>
    </row>
    <row r="12" ht="20.1" customHeight="1" spans="1:10">
      <c r="A12" s="42" t="s">
        <v>1388</v>
      </c>
      <c r="B12" s="43"/>
      <c r="C12" s="44"/>
      <c r="D12" s="44"/>
      <c r="E12" s="45"/>
      <c r="F12" s="33"/>
      <c r="G12" s="33"/>
      <c r="H12" s="33"/>
      <c r="I12" s="33"/>
      <c r="J12" s="33"/>
    </row>
    <row r="13" ht="20.1" customHeight="1" spans="1:10">
      <c r="A13" s="42" t="s">
        <v>1389</v>
      </c>
      <c r="B13" s="43">
        <f>B15</f>
        <v>0</v>
      </c>
      <c r="C13" s="47"/>
      <c r="D13" s="44">
        <f t="shared" si="0"/>
        <v>0</v>
      </c>
      <c r="E13" s="48"/>
      <c r="F13" s="33"/>
      <c r="G13" s="33"/>
      <c r="H13" s="33"/>
      <c r="I13" s="33"/>
      <c r="J13" s="33"/>
    </row>
    <row r="14" ht="20.1" customHeight="1" spans="1:10">
      <c r="A14" s="42" t="s">
        <v>1390</v>
      </c>
      <c r="B14" s="43"/>
      <c r="C14" s="44"/>
      <c r="D14" s="44"/>
      <c r="E14" s="45"/>
      <c r="F14" s="33"/>
      <c r="G14" s="33"/>
      <c r="H14" s="33"/>
      <c r="I14" s="33"/>
      <c r="J14" s="33"/>
    </row>
    <row r="15" ht="20.1" customHeight="1" spans="1:10">
      <c r="A15" s="42" t="s">
        <v>1391</v>
      </c>
      <c r="B15" s="43"/>
      <c r="C15" s="44"/>
      <c r="D15" s="44">
        <f t="shared" si="0"/>
        <v>0</v>
      </c>
      <c r="E15" s="45"/>
      <c r="F15" s="33"/>
      <c r="G15" s="33"/>
      <c r="H15" s="33"/>
      <c r="I15" s="33"/>
      <c r="J15" s="33"/>
    </row>
    <row r="16" ht="20.1" customHeight="1" spans="1:10">
      <c r="A16" s="42" t="s">
        <v>1392</v>
      </c>
      <c r="B16" s="43"/>
      <c r="C16" s="44"/>
      <c r="D16" s="44">
        <f t="shared" si="0"/>
        <v>0</v>
      </c>
      <c r="E16" s="45"/>
      <c r="F16" s="33"/>
      <c r="G16" s="33"/>
      <c r="H16" s="33"/>
      <c r="I16" s="33"/>
      <c r="J16" s="33"/>
    </row>
    <row r="17" ht="20.1" customHeight="1" spans="1:10">
      <c r="A17" s="42" t="s">
        <v>1393</v>
      </c>
      <c r="B17" s="43"/>
      <c r="C17" s="44"/>
      <c r="D17" s="44">
        <f t="shared" si="0"/>
        <v>0</v>
      </c>
      <c r="E17" s="45"/>
      <c r="F17" s="33"/>
      <c r="G17" s="33"/>
      <c r="H17" s="33"/>
      <c r="I17" s="33"/>
      <c r="J17" s="33"/>
    </row>
    <row r="18" ht="20.1" customHeight="1" spans="1:10">
      <c r="A18" s="49" t="s">
        <v>1394</v>
      </c>
      <c r="B18" s="50">
        <f>B6+B9+B13+B16+B17</f>
        <v>84.05</v>
      </c>
      <c r="C18" s="51">
        <f>C6+C9+C13+C16+C17</f>
        <v>75</v>
      </c>
      <c r="D18" s="51">
        <f t="shared" si="0"/>
        <v>-9.05</v>
      </c>
      <c r="E18" s="52">
        <f>(C18/B18-1)*100</f>
        <v>-10.7674003569304</v>
      </c>
      <c r="F18" s="53"/>
      <c r="G18" s="53"/>
      <c r="H18" s="53"/>
      <c r="I18" s="53"/>
      <c r="J18" s="53"/>
    </row>
    <row r="19" ht="20.1" customHeight="1" spans="1:10">
      <c r="A19" s="42" t="s">
        <v>1395</v>
      </c>
      <c r="B19" s="43">
        <v>19.59</v>
      </c>
      <c r="C19" s="44"/>
      <c r="D19" s="47">
        <f t="shared" si="0"/>
        <v>-19.59</v>
      </c>
      <c r="E19" s="45">
        <f>(C19/B19-1)*100</f>
        <v>-100</v>
      </c>
      <c r="F19" s="33"/>
      <c r="G19" s="33"/>
      <c r="H19" s="33"/>
      <c r="I19" s="33"/>
      <c r="J19" s="33"/>
    </row>
    <row r="20" ht="20.1" customHeight="1" spans="1:10">
      <c r="A20" s="42" t="s">
        <v>1396</v>
      </c>
      <c r="B20" s="43">
        <v>8.5</v>
      </c>
      <c r="C20" s="44">
        <v>28</v>
      </c>
      <c r="D20" s="47">
        <f t="shared" si="0"/>
        <v>19.5</v>
      </c>
      <c r="E20" s="45">
        <f>(C20/B20-1)*100</f>
        <v>229.411764705882</v>
      </c>
      <c r="F20" s="33"/>
      <c r="G20" s="33"/>
      <c r="H20" s="33"/>
      <c r="I20" s="33"/>
      <c r="J20" s="33"/>
    </row>
    <row r="21" ht="20.1" customHeight="1" spans="1:10">
      <c r="A21" s="49" t="s">
        <v>141</v>
      </c>
      <c r="B21" s="50">
        <f>B18+B19+B20</f>
        <v>112.14</v>
      </c>
      <c r="C21" s="50">
        <f>C18+C19+C20</f>
        <v>103</v>
      </c>
      <c r="D21" s="51">
        <f t="shared" si="0"/>
        <v>-9.14</v>
      </c>
      <c r="E21" s="52">
        <f>(C21/B21-1)*100</f>
        <v>-8.15052612805421</v>
      </c>
      <c r="F21" s="53"/>
      <c r="G21" s="53"/>
      <c r="H21" s="53"/>
      <c r="I21" s="53"/>
      <c r="J21" s="53"/>
    </row>
    <row r="22" spans="1:10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pans="1:10">
      <c r="A23" s="55"/>
      <c r="B23" s="56"/>
      <c r="C23" s="56"/>
      <c r="D23" s="56"/>
      <c r="E23" s="55"/>
      <c r="F23" s="55"/>
      <c r="G23" s="55"/>
      <c r="H23" s="55"/>
      <c r="I23" s="55"/>
      <c r="J23" s="55"/>
    </row>
  </sheetData>
  <mergeCells count="7">
    <mergeCell ref="A1:E1"/>
    <mergeCell ref="A2:E2"/>
    <mergeCell ref="C3:E3"/>
    <mergeCell ref="D4:E4"/>
    <mergeCell ref="A3:A5"/>
    <mergeCell ref="B3:B5"/>
    <mergeCell ref="C4:C5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SheetLayoutView="60" workbookViewId="0">
      <selection activeCell="D10" sqref="D10"/>
    </sheetView>
  </sheetViews>
  <sheetFormatPr defaultColWidth="9" defaultRowHeight="14.25" outlineLevelCol="4"/>
  <cols>
    <col min="1" max="1" width="44.375" customWidth="1"/>
    <col min="2" max="2" width="11" customWidth="1"/>
    <col min="3" max="3" width="11.75" customWidth="1"/>
    <col min="4" max="4" width="12.75" customWidth="1"/>
    <col min="5" max="5" width="20.25" customWidth="1"/>
  </cols>
  <sheetData>
    <row r="1" ht="27" spans="1:5">
      <c r="A1" s="1" t="s">
        <v>1397</v>
      </c>
      <c r="B1" s="1"/>
      <c r="C1" s="1"/>
      <c r="D1" s="1"/>
      <c r="E1" s="1"/>
    </row>
    <row r="2" spans="1:5">
      <c r="A2" s="2" t="s">
        <v>1367</v>
      </c>
      <c r="B2" s="2"/>
      <c r="C2" s="2"/>
      <c r="D2" s="2"/>
      <c r="E2" s="2"/>
    </row>
    <row r="3" customHeight="1" spans="1:5">
      <c r="A3" s="3" t="s">
        <v>1368</v>
      </c>
      <c r="B3" s="4" t="s">
        <v>1369</v>
      </c>
      <c r="C3" s="5" t="s">
        <v>29</v>
      </c>
      <c r="D3" s="6"/>
      <c r="E3" s="7"/>
    </row>
    <row r="4" customHeight="1" spans="1:5">
      <c r="A4" s="3"/>
      <c r="B4" s="8"/>
      <c r="C4" s="9" t="s">
        <v>35</v>
      </c>
      <c r="D4" s="10" t="s">
        <v>36</v>
      </c>
      <c r="E4" s="11"/>
    </row>
    <row r="5" spans="1:5">
      <c r="A5" s="3"/>
      <c r="B5" s="12"/>
      <c r="C5" s="13"/>
      <c r="D5" s="14" t="s">
        <v>37</v>
      </c>
      <c r="E5" s="15" t="s">
        <v>38</v>
      </c>
    </row>
    <row r="6" ht="20.1" customHeight="1" spans="1:5">
      <c r="A6" s="16" t="s">
        <v>1398</v>
      </c>
      <c r="B6" s="17"/>
      <c r="C6" s="17"/>
      <c r="D6" s="17"/>
      <c r="E6" s="18"/>
    </row>
    <row r="7" ht="20.1" customHeight="1" spans="1:5">
      <c r="A7" s="19" t="s">
        <v>1399</v>
      </c>
      <c r="B7" s="17">
        <f>B8+B13+B17+B18</f>
        <v>0</v>
      </c>
      <c r="C7" s="20">
        <f>C8+C13+C17+C18</f>
        <v>0</v>
      </c>
      <c r="D7" s="20">
        <f>C7-B7</f>
        <v>0</v>
      </c>
      <c r="E7" s="21" t="e">
        <f>(C7/B7-1)*100</f>
        <v>#DIV/0!</v>
      </c>
    </row>
    <row r="8" ht="20.1" customHeight="1" spans="1:5">
      <c r="A8" s="19" t="s">
        <v>1400</v>
      </c>
      <c r="B8" s="17"/>
      <c r="C8" s="20"/>
      <c r="D8" s="20"/>
      <c r="E8" s="18"/>
    </row>
    <row r="9" ht="20.1" customHeight="1" spans="1:5">
      <c r="A9" s="19" t="s">
        <v>1401</v>
      </c>
      <c r="B9" s="17"/>
      <c r="C9" s="20"/>
      <c r="D9" s="20"/>
      <c r="E9" s="18"/>
    </row>
    <row r="10" ht="20.1" customHeight="1" spans="1:5">
      <c r="A10" s="16" t="s">
        <v>1402</v>
      </c>
      <c r="B10" s="17"/>
      <c r="C10" s="20"/>
      <c r="D10" s="20"/>
      <c r="E10" s="18"/>
    </row>
    <row r="11" ht="20.1" customHeight="1" spans="1:5">
      <c r="A11" s="16" t="s">
        <v>1403</v>
      </c>
      <c r="B11" s="17"/>
      <c r="C11" s="20"/>
      <c r="D11" s="20"/>
      <c r="E11" s="21"/>
    </row>
    <row r="12" ht="20.1" customHeight="1" spans="1:5">
      <c r="A12" s="19" t="s">
        <v>1404</v>
      </c>
      <c r="B12" s="17"/>
      <c r="C12" s="20"/>
      <c r="D12" s="20"/>
      <c r="E12" s="21"/>
    </row>
    <row r="13" ht="20.1" customHeight="1" spans="1:5">
      <c r="A13" s="19" t="s">
        <v>1405</v>
      </c>
      <c r="B13" s="17">
        <f>SUM(B14:B16)</f>
        <v>0</v>
      </c>
      <c r="C13" s="20">
        <f>SUM(C14:C16)</f>
        <v>0</v>
      </c>
      <c r="D13" s="20">
        <f>C13-B13</f>
        <v>0</v>
      </c>
      <c r="E13" s="21" t="e">
        <f>(C13/B13-1)*100</f>
        <v>#DIV/0!</v>
      </c>
    </row>
    <row r="14" ht="20.1" customHeight="1" spans="1:5">
      <c r="A14" s="19" t="s">
        <v>1406</v>
      </c>
      <c r="B14" s="17"/>
      <c r="C14" s="20"/>
      <c r="D14" s="20"/>
      <c r="E14" s="21"/>
    </row>
    <row r="15" ht="20.1" customHeight="1" spans="1:5">
      <c r="A15" s="16" t="s">
        <v>1407</v>
      </c>
      <c r="B15" s="17"/>
      <c r="C15" s="20"/>
      <c r="D15" s="20"/>
      <c r="E15" s="21"/>
    </row>
    <row r="16" ht="20.1" customHeight="1" spans="1:5">
      <c r="A16" s="19" t="s">
        <v>1408</v>
      </c>
      <c r="B16" s="17"/>
      <c r="C16" s="20"/>
      <c r="D16" s="20">
        <f t="shared" ref="D16:D22" si="0">C16-B16</f>
        <v>0</v>
      </c>
      <c r="E16" s="21" t="e">
        <f t="shared" ref="E16:E22" si="1">(C16/B16-1)*100</f>
        <v>#DIV/0!</v>
      </c>
    </row>
    <row r="17" ht="20.1" customHeight="1" spans="1:5">
      <c r="A17" s="19" t="s">
        <v>1409</v>
      </c>
      <c r="B17" s="17"/>
      <c r="C17" s="22"/>
      <c r="D17" s="20"/>
      <c r="E17" s="21"/>
    </row>
    <row r="18" ht="20.1" customHeight="1" spans="1:5">
      <c r="A18" s="19" t="s">
        <v>1410</v>
      </c>
      <c r="B18" s="17"/>
      <c r="C18" s="20"/>
      <c r="D18" s="20"/>
      <c r="E18" s="21"/>
    </row>
    <row r="19" ht="20.1" customHeight="1" spans="1:5">
      <c r="A19" s="23" t="s">
        <v>1411</v>
      </c>
      <c r="B19" s="17"/>
      <c r="C19" s="20"/>
      <c r="D19" s="20"/>
      <c r="E19" s="21"/>
    </row>
    <row r="20" ht="20.1" customHeight="1" spans="1:5">
      <c r="A20" s="19" t="s">
        <v>1412</v>
      </c>
      <c r="B20" s="17">
        <f>SUM(B21:B22)</f>
        <v>112.14</v>
      </c>
      <c r="C20" s="20">
        <f>SUM(C21:C22)</f>
        <v>103.12</v>
      </c>
      <c r="D20" s="20">
        <f t="shared" si="0"/>
        <v>-9.02</v>
      </c>
      <c r="E20" s="21">
        <f t="shared" si="1"/>
        <v>-8.04351703228108</v>
      </c>
    </row>
    <row r="21" ht="20.1" customHeight="1" spans="1:5">
      <c r="A21" s="19" t="s">
        <v>1413</v>
      </c>
      <c r="B21" s="17">
        <v>84.05</v>
      </c>
      <c r="C21" s="22">
        <v>75.03</v>
      </c>
      <c r="D21" s="20">
        <f t="shared" si="0"/>
        <v>-9.02</v>
      </c>
      <c r="E21" s="21">
        <f t="shared" si="1"/>
        <v>-10.7317073170732</v>
      </c>
    </row>
    <row r="22" ht="20.1" customHeight="1" spans="1:5">
      <c r="A22" s="24" t="s">
        <v>1414</v>
      </c>
      <c r="B22" s="17">
        <v>28.09</v>
      </c>
      <c r="C22" s="20">
        <v>28.09</v>
      </c>
      <c r="D22" s="20">
        <f t="shared" si="0"/>
        <v>0</v>
      </c>
      <c r="E22" s="21">
        <f t="shared" si="1"/>
        <v>0</v>
      </c>
    </row>
    <row r="23" ht="20.1" customHeight="1" spans="1:5">
      <c r="A23" s="25"/>
      <c r="B23" s="17"/>
      <c r="C23" s="20"/>
      <c r="D23" s="20"/>
      <c r="E23" s="21"/>
    </row>
    <row r="24" ht="20.1" customHeight="1" spans="1:5">
      <c r="A24" s="26" t="s">
        <v>1353</v>
      </c>
      <c r="B24" s="27">
        <f>B6+B7+B20</f>
        <v>112.14</v>
      </c>
      <c r="C24" s="28">
        <f>C6+C7+C20</f>
        <v>103.12</v>
      </c>
      <c r="D24" s="28">
        <f>C24-B24</f>
        <v>-9.02</v>
      </c>
      <c r="E24" s="29">
        <f>(C24/B24-1)*100</f>
        <v>-8.04351703228108</v>
      </c>
    </row>
    <row r="25" ht="18.75" spans="1:5">
      <c r="A25" s="30"/>
      <c r="B25" s="30"/>
      <c r="C25" s="30"/>
      <c r="D25" s="31"/>
      <c r="E25" s="30"/>
    </row>
  </sheetData>
  <mergeCells count="7">
    <mergeCell ref="A1:E1"/>
    <mergeCell ref="A2:E2"/>
    <mergeCell ref="C3:E3"/>
    <mergeCell ref="D4:E4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D4" sqref="D4:E4"/>
    </sheetView>
  </sheetViews>
  <sheetFormatPr defaultColWidth="9" defaultRowHeight="14.25" outlineLevelCol="4"/>
  <cols>
    <col min="1" max="1" width="44.375" customWidth="1"/>
    <col min="2" max="2" width="11" customWidth="1"/>
    <col min="3" max="3" width="11.75" customWidth="1"/>
    <col min="4" max="4" width="12.75" customWidth="1"/>
    <col min="5" max="5" width="20.25" customWidth="1"/>
  </cols>
  <sheetData>
    <row r="1" ht="27" spans="1:5">
      <c r="A1" s="1" t="s">
        <v>1415</v>
      </c>
      <c r="B1" s="1"/>
      <c r="C1" s="1"/>
      <c r="D1" s="1"/>
      <c r="E1" s="1"/>
    </row>
    <row r="2" spans="1:5">
      <c r="A2" s="2" t="s">
        <v>1367</v>
      </c>
      <c r="B2" s="2"/>
      <c r="C2" s="2"/>
      <c r="D2" s="2"/>
      <c r="E2" s="2"/>
    </row>
    <row r="3" customHeight="1" spans="1:5">
      <c r="A3" s="3" t="s">
        <v>1368</v>
      </c>
      <c r="B3" s="4" t="s">
        <v>1369</v>
      </c>
      <c r="C3" s="5" t="s">
        <v>29</v>
      </c>
      <c r="D3" s="6"/>
      <c r="E3" s="7"/>
    </row>
    <row r="4" customHeight="1" spans="1:5">
      <c r="A4" s="3"/>
      <c r="B4" s="8"/>
      <c r="C4" s="9" t="s">
        <v>35</v>
      </c>
      <c r="D4" s="10" t="s">
        <v>36</v>
      </c>
      <c r="E4" s="11"/>
    </row>
    <row r="5" spans="1:5">
      <c r="A5" s="3"/>
      <c r="B5" s="12"/>
      <c r="C5" s="13"/>
      <c r="D5" s="14" t="s">
        <v>37</v>
      </c>
      <c r="E5" s="15" t="s">
        <v>38</v>
      </c>
    </row>
    <row r="6" ht="20.1" customHeight="1" spans="1:5">
      <c r="A6" s="16" t="s">
        <v>1398</v>
      </c>
      <c r="B6" s="17"/>
      <c r="C6" s="17"/>
      <c r="D6" s="17"/>
      <c r="E6" s="18"/>
    </row>
    <row r="7" ht="20.1" customHeight="1" spans="1:5">
      <c r="A7" s="19" t="s">
        <v>1399</v>
      </c>
      <c r="B7" s="17">
        <f>B8+B13+B17+B18</f>
        <v>0</v>
      </c>
      <c r="C7" s="20">
        <f>C8+C13+C17+C18</f>
        <v>0</v>
      </c>
      <c r="D7" s="20">
        <f>C7-B7</f>
        <v>0</v>
      </c>
      <c r="E7" s="21" t="e">
        <f>(C7/B7-1)*100</f>
        <v>#DIV/0!</v>
      </c>
    </row>
    <row r="8" ht="20.1" customHeight="1" spans="1:5">
      <c r="A8" s="19" t="s">
        <v>1400</v>
      </c>
      <c r="B8" s="17"/>
      <c r="C8" s="20"/>
      <c r="D8" s="20"/>
      <c r="E8" s="18"/>
    </row>
    <row r="9" ht="20.1" customHeight="1" spans="1:5">
      <c r="A9" s="19" t="s">
        <v>1401</v>
      </c>
      <c r="B9" s="17"/>
      <c r="C9" s="20"/>
      <c r="D9" s="20"/>
      <c r="E9" s="18"/>
    </row>
    <row r="10" ht="20.1" customHeight="1" spans="1:5">
      <c r="A10" s="16" t="s">
        <v>1402</v>
      </c>
      <c r="B10" s="17"/>
      <c r="C10" s="20"/>
      <c r="D10" s="20"/>
      <c r="E10" s="18"/>
    </row>
    <row r="11" ht="20.1" customHeight="1" spans="1:5">
      <c r="A11" s="16" t="s">
        <v>1403</v>
      </c>
      <c r="B11" s="17"/>
      <c r="C11" s="20"/>
      <c r="D11" s="20"/>
      <c r="E11" s="21"/>
    </row>
    <row r="12" ht="20.1" customHeight="1" spans="1:5">
      <c r="A12" s="19" t="s">
        <v>1404</v>
      </c>
      <c r="B12" s="17"/>
      <c r="C12" s="20"/>
      <c r="D12" s="20"/>
      <c r="E12" s="21"/>
    </row>
    <row r="13" ht="20.1" customHeight="1" spans="1:5">
      <c r="A13" s="19" t="s">
        <v>1405</v>
      </c>
      <c r="B13" s="17">
        <f>SUM(B14:B16)</f>
        <v>0</v>
      </c>
      <c r="C13" s="20">
        <f>SUM(C14:C16)</f>
        <v>0</v>
      </c>
      <c r="D13" s="20">
        <f>C13-B13</f>
        <v>0</v>
      </c>
      <c r="E13" s="21" t="e">
        <f>(C13/B13-1)*100</f>
        <v>#DIV/0!</v>
      </c>
    </row>
    <row r="14" ht="20.1" customHeight="1" spans="1:5">
      <c r="A14" s="19" t="s">
        <v>1406</v>
      </c>
      <c r="B14" s="17"/>
      <c r="C14" s="20"/>
      <c r="D14" s="20"/>
      <c r="E14" s="21"/>
    </row>
    <row r="15" ht="20.1" customHeight="1" spans="1:5">
      <c r="A15" s="16" t="s">
        <v>1407</v>
      </c>
      <c r="B15" s="17"/>
      <c r="C15" s="20"/>
      <c r="D15" s="20"/>
      <c r="E15" s="21"/>
    </row>
    <row r="16" ht="20.1" customHeight="1" spans="1:5">
      <c r="A16" s="19" t="s">
        <v>1408</v>
      </c>
      <c r="B16" s="17"/>
      <c r="C16" s="20"/>
      <c r="D16" s="20">
        <f t="shared" ref="D16:D22" si="0">C16-B16</f>
        <v>0</v>
      </c>
      <c r="E16" s="21" t="e">
        <f t="shared" ref="E16:E22" si="1">(C16/B16-1)*100</f>
        <v>#DIV/0!</v>
      </c>
    </row>
    <row r="17" ht="20.1" customHeight="1" spans="1:5">
      <c r="A17" s="19" t="s">
        <v>1409</v>
      </c>
      <c r="B17" s="17"/>
      <c r="C17" s="22"/>
      <c r="D17" s="20"/>
      <c r="E17" s="21"/>
    </row>
    <row r="18" ht="20.1" customHeight="1" spans="1:5">
      <c r="A18" s="19" t="s">
        <v>1410</v>
      </c>
      <c r="B18" s="17"/>
      <c r="C18" s="20"/>
      <c r="D18" s="20"/>
      <c r="E18" s="21"/>
    </row>
    <row r="19" ht="20.1" customHeight="1" spans="1:5">
      <c r="A19" s="23" t="s">
        <v>1411</v>
      </c>
      <c r="B19" s="17"/>
      <c r="C19" s="20"/>
      <c r="D19" s="20"/>
      <c r="E19" s="21"/>
    </row>
    <row r="20" ht="20.1" customHeight="1" spans="1:5">
      <c r="A20" s="19" t="s">
        <v>1412</v>
      </c>
      <c r="B20" s="17">
        <f>SUM(B21:B22)</f>
        <v>112.14</v>
      </c>
      <c r="C20" s="20">
        <f>SUM(C21:C22)</f>
        <v>103.12</v>
      </c>
      <c r="D20" s="20">
        <f t="shared" si="0"/>
        <v>-9.02</v>
      </c>
      <c r="E20" s="21">
        <f t="shared" si="1"/>
        <v>-8.04351703228108</v>
      </c>
    </row>
    <row r="21" ht="20.1" customHeight="1" spans="1:5">
      <c r="A21" s="19" t="s">
        <v>1413</v>
      </c>
      <c r="B21" s="17">
        <v>84.05</v>
      </c>
      <c r="C21" s="22">
        <v>75.03</v>
      </c>
      <c r="D21" s="20">
        <f t="shared" si="0"/>
        <v>-9.02</v>
      </c>
      <c r="E21" s="21">
        <f t="shared" si="1"/>
        <v>-10.7317073170732</v>
      </c>
    </row>
    <row r="22" ht="20.1" customHeight="1" spans="1:5">
      <c r="A22" s="24" t="s">
        <v>1414</v>
      </c>
      <c r="B22" s="17">
        <v>28.09</v>
      </c>
      <c r="C22" s="20">
        <v>28.09</v>
      </c>
      <c r="D22" s="20">
        <f t="shared" si="0"/>
        <v>0</v>
      </c>
      <c r="E22" s="21">
        <f t="shared" si="1"/>
        <v>0</v>
      </c>
    </row>
    <row r="23" ht="20.1" customHeight="1" spans="1:5">
      <c r="A23" s="25"/>
      <c r="B23" s="17"/>
      <c r="C23" s="20"/>
      <c r="D23" s="20"/>
      <c r="E23" s="21"/>
    </row>
    <row r="24" ht="20.1" customHeight="1" spans="1:5">
      <c r="A24" s="26" t="s">
        <v>1353</v>
      </c>
      <c r="B24" s="27">
        <f>B6+B7+B20</f>
        <v>112.14</v>
      </c>
      <c r="C24" s="28">
        <f>C6+C7+C20</f>
        <v>103.12</v>
      </c>
      <c r="D24" s="28">
        <f>C24-B24</f>
        <v>-9.02</v>
      </c>
      <c r="E24" s="29">
        <f>(C24/B24-1)*100</f>
        <v>-8.04351703228108</v>
      </c>
    </row>
    <row r="25" ht="18.75" spans="1:5">
      <c r="A25" s="30"/>
      <c r="B25" s="30"/>
      <c r="C25" s="30"/>
      <c r="D25" s="31"/>
      <c r="E25" s="30"/>
    </row>
  </sheetData>
  <mergeCells count="7">
    <mergeCell ref="A1:E1"/>
    <mergeCell ref="A2:E2"/>
    <mergeCell ref="C3:E3"/>
    <mergeCell ref="D4:E4"/>
    <mergeCell ref="A3:A5"/>
    <mergeCell ref="B3:B5"/>
    <mergeCell ref="C4:C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E12" sqref="E12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D1064" sqref="D1064"/>
    </sheetView>
  </sheetViews>
  <sheetFormatPr defaultColWidth="9" defaultRowHeight="13.5" outlineLevelCol="6"/>
  <cols>
    <col min="1" max="16384" width="9" style="342"/>
  </cols>
  <sheetData>
    <row r="1" s="342" customFormat="1" ht="25.5" customHeight="1" spans="1:7">
      <c r="A1" s="343" t="s">
        <v>3</v>
      </c>
      <c r="B1" s="344"/>
      <c r="C1" s="344"/>
      <c r="D1" s="344"/>
      <c r="E1" s="344"/>
      <c r="F1" s="344"/>
      <c r="G1" s="344"/>
    </row>
    <row r="2" s="342" customFormat="1" ht="25.5" customHeight="1" spans="1:1">
      <c r="A2" s="345" t="s">
        <v>4</v>
      </c>
    </row>
    <row r="3" s="342" customFormat="1" ht="25.5" customHeight="1" spans="2:2">
      <c r="B3" s="342" t="s">
        <v>5</v>
      </c>
    </row>
    <row r="4" s="342" customFormat="1" ht="25.5" customHeight="1" spans="2:2">
      <c r="B4" s="342" t="s">
        <v>6</v>
      </c>
    </row>
    <row r="5" s="342" customFormat="1" ht="25.5" customHeight="1" spans="2:2">
      <c r="B5" s="342" t="s">
        <v>7</v>
      </c>
    </row>
    <row r="6" s="342" customFormat="1" ht="25.5" customHeight="1" spans="2:2">
      <c r="B6" s="342" t="s">
        <v>8</v>
      </c>
    </row>
    <row r="7" s="342" customFormat="1" ht="25.5" customHeight="1" spans="2:2">
      <c r="B7" s="342" t="s">
        <v>9</v>
      </c>
    </row>
    <row r="8" s="342" customFormat="1" ht="25.5" customHeight="1" spans="1:1">
      <c r="A8" s="345" t="s">
        <v>10</v>
      </c>
    </row>
    <row r="9" s="342" customFormat="1" ht="25.5" customHeight="1" spans="2:2">
      <c r="B9" s="342" t="s">
        <v>11</v>
      </c>
    </row>
    <row r="10" s="342" customFormat="1" ht="25.5" customHeight="1" spans="2:2">
      <c r="B10" s="342" t="s">
        <v>12</v>
      </c>
    </row>
    <row r="11" s="342" customFormat="1" ht="25.5" customHeight="1" spans="2:2">
      <c r="B11" s="342" t="s">
        <v>13</v>
      </c>
    </row>
    <row r="12" s="342" customFormat="1" ht="25.5" customHeight="1" spans="2:2">
      <c r="B12" s="342" t="s">
        <v>14</v>
      </c>
    </row>
    <row r="13" s="342" customFormat="1" ht="25.5" customHeight="1" spans="2:2">
      <c r="B13" s="342" t="s">
        <v>15</v>
      </c>
    </row>
    <row r="14" s="342" customFormat="1" ht="25.5" customHeight="1" spans="1:1">
      <c r="A14" s="345" t="s">
        <v>16</v>
      </c>
    </row>
    <row r="15" s="342" customFormat="1" ht="25.5" customHeight="1" spans="2:2">
      <c r="B15" s="342" t="s">
        <v>17</v>
      </c>
    </row>
    <row r="16" s="342" customFormat="1" ht="25.5" customHeight="1" spans="2:2">
      <c r="B16" s="342" t="s">
        <v>18</v>
      </c>
    </row>
    <row r="17" s="342" customFormat="1" ht="25.5" customHeight="1" spans="2:2">
      <c r="B17" s="342" t="s">
        <v>19</v>
      </c>
    </row>
    <row r="18" s="342" customFormat="1" ht="25.5" customHeight="1" spans="1:1">
      <c r="A18" s="345" t="s">
        <v>20</v>
      </c>
    </row>
    <row r="19" s="342" customFormat="1" ht="25.5" customHeight="1" spans="2:2">
      <c r="B19" s="342" t="s">
        <v>21</v>
      </c>
    </row>
    <row r="20" s="342" customFormat="1" ht="25.5" customHeight="1" spans="2:2">
      <c r="B20" s="342" t="s">
        <v>22</v>
      </c>
    </row>
    <row r="21" s="342" customFormat="1" ht="25.5" customHeight="1" spans="2:2">
      <c r="B21" s="342" t="s">
        <v>23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9"/>
  <sheetViews>
    <sheetView showZeros="0" zoomScaleSheetLayoutView="60" workbookViewId="0">
      <pane xSplit="1" ySplit="5" topLeftCell="G27" activePane="bottomRight" state="frozen"/>
      <selection/>
      <selection pane="topRight"/>
      <selection pane="bottomLeft"/>
      <selection pane="bottomRight" activeCell="H44" sqref="H44"/>
    </sheetView>
  </sheetViews>
  <sheetFormatPr defaultColWidth="9" defaultRowHeight="14.25"/>
  <cols>
    <col min="1" max="1" width="43.75" style="208" customWidth="1"/>
    <col min="2" max="2" width="17" style="208" customWidth="1"/>
    <col min="3" max="3" width="13.5" style="208" customWidth="1"/>
    <col min="4" max="4" width="15" style="208" customWidth="1"/>
    <col min="5" max="5" width="10.125" style="208" customWidth="1"/>
    <col min="6" max="6" width="11.625" style="208" customWidth="1"/>
    <col min="7" max="7" width="10.5" style="208" customWidth="1"/>
    <col min="8" max="8" width="10.25" style="208" customWidth="1"/>
    <col min="9" max="9" width="11.5" style="208" customWidth="1"/>
    <col min="10" max="10" width="11.875" style="208" customWidth="1"/>
    <col min="11" max="16384" width="9" style="208"/>
  </cols>
  <sheetData>
    <row r="1" ht="22.5" spans="1:21">
      <c r="A1" s="186" t="s">
        <v>24</v>
      </c>
      <c r="B1" s="186"/>
      <c r="C1" s="186"/>
      <c r="D1" s="186"/>
      <c r="E1" s="186"/>
      <c r="F1" s="186"/>
      <c r="G1" s="186"/>
      <c r="H1" s="186"/>
      <c r="I1" s="186"/>
      <c r="J1" s="186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</row>
    <row r="2" spans="1:21">
      <c r="A2" s="187"/>
      <c r="B2" s="187"/>
      <c r="C2" s="188"/>
      <c r="D2" s="188"/>
      <c r="E2" s="188"/>
      <c r="F2" s="188"/>
      <c r="G2" s="188"/>
      <c r="H2" s="188"/>
      <c r="I2" s="218" t="s">
        <v>25</v>
      </c>
      <c r="J2" s="21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>
      <c r="A3" s="189" t="s">
        <v>26</v>
      </c>
      <c r="B3" s="189" t="s">
        <v>27</v>
      </c>
      <c r="C3" s="189" t="s">
        <v>28</v>
      </c>
      <c r="D3" s="189"/>
      <c r="E3" s="189"/>
      <c r="F3" s="189"/>
      <c r="G3" s="189"/>
      <c r="H3" s="189" t="s">
        <v>29</v>
      </c>
      <c r="I3" s="189"/>
      <c r="J3" s="189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>
      <c r="A4" s="189"/>
      <c r="B4" s="190" t="s">
        <v>30</v>
      </c>
      <c r="C4" s="189" t="s">
        <v>31</v>
      </c>
      <c r="D4" s="189" t="s">
        <v>32</v>
      </c>
      <c r="E4" s="189" t="s">
        <v>33</v>
      </c>
      <c r="F4" s="189" t="s">
        <v>34</v>
      </c>
      <c r="G4" s="189"/>
      <c r="H4" s="189" t="s">
        <v>35</v>
      </c>
      <c r="I4" s="189" t="s">
        <v>36</v>
      </c>
      <c r="J4" s="189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>
      <c r="A5" s="189"/>
      <c r="B5" s="191"/>
      <c r="C5" s="189"/>
      <c r="D5" s="189"/>
      <c r="E5" s="189"/>
      <c r="F5" s="189" t="s">
        <v>37</v>
      </c>
      <c r="G5" s="189" t="s">
        <v>38</v>
      </c>
      <c r="H5" s="189"/>
      <c r="I5" s="189" t="s">
        <v>37</v>
      </c>
      <c r="J5" s="189" t="s">
        <v>38</v>
      </c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1:21">
      <c r="A6" s="325" t="s">
        <v>39</v>
      </c>
      <c r="B6" s="326">
        <f>SUM(B7:B24)</f>
        <v>36508</v>
      </c>
      <c r="C6" s="326">
        <f>SUM(C7:C24)</f>
        <v>35854</v>
      </c>
      <c r="D6" s="326">
        <f>SUM(D7:D24)</f>
        <v>38061</v>
      </c>
      <c r="E6" s="198">
        <f>D6/C6*100</f>
        <v>106.155519607296</v>
      </c>
      <c r="F6" s="199">
        <f>D6-B6</f>
        <v>1553</v>
      </c>
      <c r="G6" s="198">
        <f>(D6/B6-1)*100</f>
        <v>4.25386216719623</v>
      </c>
      <c r="H6" s="326">
        <f>SUM(H7:H24)</f>
        <v>40924</v>
      </c>
      <c r="I6" s="213">
        <f t="shared" ref="I6:I12" si="0">H6-D6</f>
        <v>2863</v>
      </c>
      <c r="J6" s="221">
        <f>(H6/D6-1)*100</f>
        <v>7.52213551929797</v>
      </c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</row>
    <row r="7" spans="1:21">
      <c r="A7" s="327" t="s">
        <v>40</v>
      </c>
      <c r="B7" s="328">
        <v>14481</v>
      </c>
      <c r="C7" s="328">
        <v>16811</v>
      </c>
      <c r="D7" s="328">
        <v>15239</v>
      </c>
      <c r="E7" s="198">
        <f>D7/C7*100</f>
        <v>90.6489798346321</v>
      </c>
      <c r="F7" s="199">
        <f>D7-B7</f>
        <v>758</v>
      </c>
      <c r="G7" s="198">
        <f>(D7/B7-1)*100</f>
        <v>5.23444513500448</v>
      </c>
      <c r="H7" s="328">
        <v>17194</v>
      </c>
      <c r="I7" s="213">
        <f t="shared" si="0"/>
        <v>1955</v>
      </c>
      <c r="J7" s="221">
        <f>(H7/D7-1)*100</f>
        <v>12.8289257825317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</row>
    <row r="8" spans="1:21">
      <c r="A8" s="327" t="s">
        <v>41</v>
      </c>
      <c r="B8" s="328"/>
      <c r="C8" s="328"/>
      <c r="D8" s="328"/>
      <c r="E8" s="198"/>
      <c r="F8" s="199"/>
      <c r="G8" s="198"/>
      <c r="H8" s="328"/>
      <c r="I8" s="213">
        <f t="shared" si="0"/>
        <v>0</v>
      </c>
      <c r="J8" s="221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</row>
    <row r="9" spans="1:21">
      <c r="A9" s="327" t="s">
        <v>42</v>
      </c>
      <c r="B9" s="328"/>
      <c r="C9" s="328"/>
      <c r="D9" s="328"/>
      <c r="E9" s="198"/>
      <c r="F9" s="199"/>
      <c r="G9" s="198"/>
      <c r="H9" s="328"/>
      <c r="I9" s="213">
        <f t="shared" si="0"/>
        <v>0</v>
      </c>
      <c r="J9" s="221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</row>
    <row r="10" spans="1:21">
      <c r="A10" s="327" t="s">
        <v>43</v>
      </c>
      <c r="B10" s="328">
        <v>2386</v>
      </c>
      <c r="C10" s="328">
        <v>2460</v>
      </c>
      <c r="D10" s="328">
        <v>3169</v>
      </c>
      <c r="E10" s="198">
        <f>D10/C10*100</f>
        <v>128.821138211382</v>
      </c>
      <c r="F10" s="199">
        <f>D10-B10</f>
        <v>783</v>
      </c>
      <c r="G10" s="198">
        <f>(D10/B10-1)*100</f>
        <v>32.8164291701593</v>
      </c>
      <c r="H10" s="328">
        <v>3300</v>
      </c>
      <c r="I10" s="213">
        <f t="shared" si="0"/>
        <v>131</v>
      </c>
      <c r="J10" s="221">
        <f>(H10/D10-1)*100</f>
        <v>4.1337961502051</v>
      </c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</row>
    <row r="11" spans="1:21">
      <c r="A11" s="327" t="s">
        <v>44</v>
      </c>
      <c r="B11" s="328"/>
      <c r="C11" s="328"/>
      <c r="D11" s="328"/>
      <c r="E11" s="198"/>
      <c r="F11" s="199"/>
      <c r="G11" s="198"/>
      <c r="H11" s="328"/>
      <c r="I11" s="213">
        <f t="shared" si="0"/>
        <v>0</v>
      </c>
      <c r="J11" s="221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</row>
    <row r="12" spans="1:21">
      <c r="A12" s="327" t="s">
        <v>45</v>
      </c>
      <c r="B12" s="155">
        <v>917</v>
      </c>
      <c r="C12" s="155">
        <v>900</v>
      </c>
      <c r="D12" s="155">
        <v>939</v>
      </c>
      <c r="E12" s="198">
        <f>D12/C12*100</f>
        <v>104.333333333333</v>
      </c>
      <c r="F12" s="199">
        <f>D12-B12</f>
        <v>22</v>
      </c>
      <c r="G12" s="198">
        <f>(D12/B12-1)*100</f>
        <v>2.39912758996728</v>
      </c>
      <c r="H12" s="155">
        <v>950</v>
      </c>
      <c r="I12" s="213">
        <f t="shared" si="0"/>
        <v>11</v>
      </c>
      <c r="J12" s="221">
        <f>(H12/D12-1)*100</f>
        <v>1.17145899893503</v>
      </c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</row>
    <row r="13" spans="1:21">
      <c r="A13" s="327" t="s">
        <v>46</v>
      </c>
      <c r="B13" s="155">
        <v>543</v>
      </c>
      <c r="C13" s="155">
        <v>600</v>
      </c>
      <c r="D13" s="155">
        <v>575</v>
      </c>
      <c r="E13" s="198">
        <f t="shared" ref="E13:E36" si="1">D13/C13*100</f>
        <v>95.8333333333333</v>
      </c>
      <c r="F13" s="199">
        <f t="shared" ref="F13:F45" si="2">D13-B13</f>
        <v>32</v>
      </c>
      <c r="G13" s="198">
        <f t="shared" ref="G13:G45" si="3">(D13/B13-1)*100</f>
        <v>5.89318600368325</v>
      </c>
      <c r="H13" s="155">
        <v>600</v>
      </c>
      <c r="I13" s="213">
        <f t="shared" ref="I13:I45" si="4">H13-D13</f>
        <v>25</v>
      </c>
      <c r="J13" s="221">
        <f t="shared" ref="J13:J45" si="5">(H13/D13-1)*100</f>
        <v>4.34782608695652</v>
      </c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</row>
    <row r="14" spans="1:21">
      <c r="A14" s="327" t="s">
        <v>47</v>
      </c>
      <c r="B14" s="155">
        <v>2426</v>
      </c>
      <c r="C14" s="155">
        <v>2513</v>
      </c>
      <c r="D14" s="155">
        <v>2574</v>
      </c>
      <c r="E14" s="198">
        <f t="shared" si="1"/>
        <v>102.427377636291</v>
      </c>
      <c r="F14" s="199">
        <f t="shared" si="2"/>
        <v>148</v>
      </c>
      <c r="G14" s="198">
        <f t="shared" si="3"/>
        <v>6.10057708161582</v>
      </c>
      <c r="H14" s="155">
        <v>2700</v>
      </c>
      <c r="I14" s="213">
        <f t="shared" si="4"/>
        <v>126</v>
      </c>
      <c r="J14" s="221">
        <f t="shared" si="5"/>
        <v>4.8951048951049</v>
      </c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</row>
    <row r="15" spans="1:21">
      <c r="A15" s="327" t="s">
        <v>48</v>
      </c>
      <c r="B15" s="155">
        <v>1065</v>
      </c>
      <c r="C15" s="155">
        <v>1100</v>
      </c>
      <c r="D15" s="155">
        <v>2858</v>
      </c>
      <c r="E15" s="198">
        <f t="shared" si="1"/>
        <v>259.818181818182</v>
      </c>
      <c r="F15" s="199">
        <f t="shared" si="2"/>
        <v>1793</v>
      </c>
      <c r="G15" s="198">
        <f t="shared" si="3"/>
        <v>168.356807511737</v>
      </c>
      <c r="H15" s="155">
        <v>2600</v>
      </c>
      <c r="I15" s="213">
        <f t="shared" si="4"/>
        <v>-258</v>
      </c>
      <c r="J15" s="221">
        <f t="shared" si="5"/>
        <v>-9.02729181245626</v>
      </c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</row>
    <row r="16" spans="1:21">
      <c r="A16" s="327" t="s">
        <v>49</v>
      </c>
      <c r="B16" s="155">
        <v>1062</v>
      </c>
      <c r="C16" s="155">
        <v>1100</v>
      </c>
      <c r="D16" s="155">
        <v>1320</v>
      </c>
      <c r="E16" s="198">
        <f t="shared" si="1"/>
        <v>120</v>
      </c>
      <c r="F16" s="199">
        <f t="shared" si="2"/>
        <v>258</v>
      </c>
      <c r="G16" s="198">
        <f t="shared" si="3"/>
        <v>24.2937853107345</v>
      </c>
      <c r="H16" s="155">
        <v>1300</v>
      </c>
      <c r="I16" s="213">
        <f t="shared" si="4"/>
        <v>-20</v>
      </c>
      <c r="J16" s="221">
        <f t="shared" si="5"/>
        <v>-1.51515151515151</v>
      </c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</row>
    <row r="17" spans="1:21">
      <c r="A17" s="327" t="s">
        <v>50</v>
      </c>
      <c r="B17" s="155">
        <v>503</v>
      </c>
      <c r="C17" s="155">
        <v>400</v>
      </c>
      <c r="D17" s="155">
        <v>1611</v>
      </c>
      <c r="E17" s="198">
        <f t="shared" si="1"/>
        <v>402.75</v>
      </c>
      <c r="F17" s="199">
        <f t="shared" si="2"/>
        <v>1108</v>
      </c>
      <c r="G17" s="198">
        <f t="shared" si="3"/>
        <v>220.278330019881</v>
      </c>
      <c r="H17" s="155">
        <v>1300</v>
      </c>
      <c r="I17" s="213">
        <f t="shared" si="4"/>
        <v>-311</v>
      </c>
      <c r="J17" s="221">
        <f t="shared" si="5"/>
        <v>-19.3047796399752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</row>
    <row r="18" spans="1:21">
      <c r="A18" s="327" t="s">
        <v>51</v>
      </c>
      <c r="B18" s="155">
        <v>3378</v>
      </c>
      <c r="C18" s="155">
        <v>3450</v>
      </c>
      <c r="D18" s="155">
        <v>2512</v>
      </c>
      <c r="E18" s="198">
        <f t="shared" si="1"/>
        <v>72.8115942028986</v>
      </c>
      <c r="F18" s="199">
        <f t="shared" si="2"/>
        <v>-866</v>
      </c>
      <c r="G18" s="198">
        <f t="shared" si="3"/>
        <v>-25.6364712847839</v>
      </c>
      <c r="H18" s="155">
        <v>3000</v>
      </c>
      <c r="I18" s="213">
        <f t="shared" si="4"/>
        <v>488</v>
      </c>
      <c r="J18" s="221">
        <f t="shared" si="5"/>
        <v>19.4267515923567</v>
      </c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</row>
    <row r="19" spans="1:21">
      <c r="A19" s="327" t="s">
        <v>52</v>
      </c>
      <c r="B19" s="155">
        <v>1269</v>
      </c>
      <c r="C19" s="155">
        <v>1300</v>
      </c>
      <c r="D19" s="155">
        <v>1208</v>
      </c>
      <c r="E19" s="198">
        <f t="shared" si="1"/>
        <v>92.9230769230769</v>
      </c>
      <c r="F19" s="199">
        <f t="shared" si="2"/>
        <v>-61</v>
      </c>
      <c r="G19" s="198">
        <f t="shared" si="3"/>
        <v>-4.80693459416863</v>
      </c>
      <c r="H19" s="155">
        <v>1200</v>
      </c>
      <c r="I19" s="213">
        <f t="shared" si="4"/>
        <v>-8</v>
      </c>
      <c r="J19" s="221">
        <f t="shared" si="5"/>
        <v>-0.662251655629142</v>
      </c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</row>
    <row r="20" spans="1:21">
      <c r="A20" s="327" t="s">
        <v>53</v>
      </c>
      <c r="B20" s="155">
        <v>542</v>
      </c>
      <c r="C20" s="155">
        <v>300</v>
      </c>
      <c r="D20" s="155">
        <v>156</v>
      </c>
      <c r="E20" s="198">
        <f t="shared" si="1"/>
        <v>52</v>
      </c>
      <c r="F20" s="199">
        <f t="shared" si="2"/>
        <v>-386</v>
      </c>
      <c r="G20" s="198">
        <f t="shared" si="3"/>
        <v>-71.2177121771218</v>
      </c>
      <c r="H20" s="155">
        <v>500</v>
      </c>
      <c r="I20" s="213">
        <f t="shared" si="4"/>
        <v>344</v>
      </c>
      <c r="J20" s="221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</row>
    <row r="21" spans="1:21">
      <c r="A21" s="327" t="s">
        <v>54</v>
      </c>
      <c r="B21" s="155">
        <v>7602</v>
      </c>
      <c r="C21" s="155">
        <v>4570</v>
      </c>
      <c r="D21" s="155">
        <v>5427</v>
      </c>
      <c r="E21" s="198">
        <f t="shared" si="1"/>
        <v>118.752735229759</v>
      </c>
      <c r="F21" s="199">
        <f t="shared" si="2"/>
        <v>-2175</v>
      </c>
      <c r="G21" s="198">
        <f t="shared" si="3"/>
        <v>-28.6108918705604</v>
      </c>
      <c r="H21" s="155">
        <v>6000</v>
      </c>
      <c r="I21" s="213">
        <f t="shared" si="4"/>
        <v>573</v>
      </c>
      <c r="J21" s="221">
        <f t="shared" si="5"/>
        <v>10.5583195135434</v>
      </c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</row>
    <row r="22" spans="1:21">
      <c r="A22" s="327" t="s">
        <v>55</v>
      </c>
      <c r="B22" s="155"/>
      <c r="C22" s="155"/>
      <c r="D22" s="155"/>
      <c r="E22" s="198"/>
      <c r="F22" s="199">
        <f t="shared" si="2"/>
        <v>0</v>
      </c>
      <c r="G22" s="198" t="e">
        <f t="shared" si="3"/>
        <v>#DIV/0!</v>
      </c>
      <c r="H22" s="155"/>
      <c r="I22" s="213">
        <f t="shared" si="4"/>
        <v>0</v>
      </c>
      <c r="J22" s="221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</row>
    <row r="23" spans="1:21">
      <c r="A23" s="327" t="s">
        <v>56</v>
      </c>
      <c r="B23" s="155">
        <v>334</v>
      </c>
      <c r="C23" s="155">
        <v>350</v>
      </c>
      <c r="D23" s="155">
        <v>281</v>
      </c>
      <c r="E23" s="198"/>
      <c r="F23" s="199">
        <f t="shared" si="2"/>
        <v>-53</v>
      </c>
      <c r="G23" s="198">
        <f t="shared" si="3"/>
        <v>-15.8682634730539</v>
      </c>
      <c r="H23" s="155">
        <v>280</v>
      </c>
      <c r="I23" s="213">
        <f t="shared" si="4"/>
        <v>-1</v>
      </c>
      <c r="J23" s="221">
        <f t="shared" si="5"/>
        <v>-0.355871886120995</v>
      </c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</row>
    <row r="24" spans="1:21">
      <c r="A24" s="327" t="s">
        <v>57</v>
      </c>
      <c r="B24" s="155"/>
      <c r="C24" s="155"/>
      <c r="D24" s="155">
        <v>192</v>
      </c>
      <c r="E24" s="198"/>
      <c r="F24" s="199">
        <f t="shared" si="2"/>
        <v>192</v>
      </c>
      <c r="G24" s="198" t="e">
        <f t="shared" si="3"/>
        <v>#DIV/0!</v>
      </c>
      <c r="H24" s="155"/>
      <c r="I24" s="213">
        <f t="shared" si="4"/>
        <v>-192</v>
      </c>
      <c r="J24" s="221">
        <f t="shared" si="5"/>
        <v>-100</v>
      </c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</row>
    <row r="25" spans="1:21">
      <c r="A25" s="325" t="s">
        <v>58</v>
      </c>
      <c r="B25" s="326">
        <f>SUM(B26,B38:B43)</f>
        <v>34632</v>
      </c>
      <c r="C25" s="326">
        <f>SUM(C26,C38:C43)</f>
        <v>36877</v>
      </c>
      <c r="D25" s="326">
        <f>SUM(D26,D38:D43)</f>
        <v>35948</v>
      </c>
      <c r="E25" s="198">
        <f t="shared" si="1"/>
        <v>97.4808145998861</v>
      </c>
      <c r="F25" s="199">
        <f t="shared" si="2"/>
        <v>1316</v>
      </c>
      <c r="G25" s="198">
        <f t="shared" si="3"/>
        <v>3.79995379995379</v>
      </c>
      <c r="H25" s="326">
        <f>SUM(H26,H38:H43)</f>
        <v>36489</v>
      </c>
      <c r="I25" s="213">
        <f t="shared" si="4"/>
        <v>541</v>
      </c>
      <c r="J25" s="221">
        <f t="shared" si="5"/>
        <v>1.50495159675086</v>
      </c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</row>
    <row r="26" spans="1:21">
      <c r="A26" s="214" t="s">
        <v>59</v>
      </c>
      <c r="B26" s="203">
        <f>SUM(B27:B37)</f>
        <v>2771</v>
      </c>
      <c r="C26" s="203">
        <f t="shared" ref="C26:H26" si="6">SUM(C27:C37)</f>
        <v>2810</v>
      </c>
      <c r="D26" s="203">
        <f t="shared" si="6"/>
        <v>3549</v>
      </c>
      <c r="E26" s="198">
        <f t="shared" si="1"/>
        <v>126.298932384342</v>
      </c>
      <c r="F26" s="199">
        <f t="shared" si="2"/>
        <v>778</v>
      </c>
      <c r="G26" s="198">
        <f t="shared" si="3"/>
        <v>28.0765066762902</v>
      </c>
      <c r="H26" s="203">
        <f t="shared" si="6"/>
        <v>3870</v>
      </c>
      <c r="I26" s="213">
        <f t="shared" si="4"/>
        <v>321</v>
      </c>
      <c r="J26" s="221">
        <f t="shared" si="5"/>
        <v>9.04480135249366</v>
      </c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</row>
    <row r="27" spans="1:21">
      <c r="A27" s="329" t="s">
        <v>60</v>
      </c>
      <c r="B27" s="330"/>
      <c r="C27" s="330"/>
      <c r="D27" s="330"/>
      <c r="E27" s="198"/>
      <c r="F27" s="199"/>
      <c r="G27" s="198"/>
      <c r="H27" s="330"/>
      <c r="I27" s="213">
        <f t="shared" si="4"/>
        <v>0</v>
      </c>
      <c r="J27" s="221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1:21">
      <c r="A28" s="329" t="s">
        <v>61</v>
      </c>
      <c r="B28" s="330"/>
      <c r="C28" s="330"/>
      <c r="D28" s="330"/>
      <c r="E28" s="198"/>
      <c r="F28" s="199"/>
      <c r="G28" s="198"/>
      <c r="H28" s="330"/>
      <c r="I28" s="213">
        <f t="shared" si="4"/>
        <v>0</v>
      </c>
      <c r="J28" s="221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</row>
    <row r="29" spans="1:21">
      <c r="A29" s="329" t="s">
        <v>62</v>
      </c>
      <c r="B29" s="330">
        <v>1442</v>
      </c>
      <c r="C29" s="330">
        <v>1450</v>
      </c>
      <c r="D29" s="330">
        <v>1507</v>
      </c>
      <c r="E29" s="198">
        <f t="shared" si="1"/>
        <v>103.931034482759</v>
      </c>
      <c r="F29" s="199">
        <f t="shared" si="2"/>
        <v>65</v>
      </c>
      <c r="G29" s="198">
        <f t="shared" si="3"/>
        <v>4.50762829403606</v>
      </c>
      <c r="H29" s="330">
        <v>1560</v>
      </c>
      <c r="I29" s="213">
        <f t="shared" si="4"/>
        <v>53</v>
      </c>
      <c r="J29" s="221">
        <f t="shared" si="5"/>
        <v>3.51692103516921</v>
      </c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</row>
    <row r="30" spans="1:21">
      <c r="A30" s="331" t="s">
        <v>63</v>
      </c>
      <c r="B30" s="330"/>
      <c r="C30" s="330"/>
      <c r="D30" s="330"/>
      <c r="E30" s="198"/>
      <c r="F30" s="199"/>
      <c r="G30" s="198"/>
      <c r="H30" s="330"/>
      <c r="I30" s="213">
        <f t="shared" si="4"/>
        <v>0</v>
      </c>
      <c r="J30" s="221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</row>
    <row r="31" spans="1:21">
      <c r="A31" s="331" t="s">
        <v>64</v>
      </c>
      <c r="B31" s="330">
        <v>961</v>
      </c>
      <c r="C31" s="330">
        <v>1006</v>
      </c>
      <c r="D31" s="330">
        <v>1005</v>
      </c>
      <c r="E31" s="198">
        <f t="shared" si="1"/>
        <v>99.9005964214712</v>
      </c>
      <c r="F31" s="199">
        <f t="shared" si="2"/>
        <v>44</v>
      </c>
      <c r="G31" s="198">
        <f t="shared" si="3"/>
        <v>4.57856399583767</v>
      </c>
      <c r="H31" s="330">
        <v>1050</v>
      </c>
      <c r="I31" s="213">
        <f t="shared" si="4"/>
        <v>45</v>
      </c>
      <c r="J31" s="221">
        <f t="shared" si="5"/>
        <v>4.4776119402985</v>
      </c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</row>
    <row r="32" spans="1:21">
      <c r="A32" s="331" t="s">
        <v>65</v>
      </c>
      <c r="B32" s="330">
        <v>326</v>
      </c>
      <c r="C32" s="330">
        <v>324</v>
      </c>
      <c r="D32" s="330">
        <v>614</v>
      </c>
      <c r="E32" s="198">
        <f t="shared" si="1"/>
        <v>189.506172839506</v>
      </c>
      <c r="F32" s="199">
        <f t="shared" si="2"/>
        <v>288</v>
      </c>
      <c r="G32" s="198">
        <f t="shared" si="3"/>
        <v>88.3435582822086</v>
      </c>
      <c r="H32" s="330">
        <v>650</v>
      </c>
      <c r="I32" s="213">
        <f t="shared" si="4"/>
        <v>36</v>
      </c>
      <c r="J32" s="221">
        <f t="shared" si="5"/>
        <v>5.86319218241043</v>
      </c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</row>
    <row r="33" ht="27" hidden="1" spans="1:21">
      <c r="A33" s="329" t="s">
        <v>66</v>
      </c>
      <c r="B33" s="330"/>
      <c r="C33" s="330"/>
      <c r="D33" s="330"/>
      <c r="E33" s="198" t="e">
        <f t="shared" si="1"/>
        <v>#DIV/0!</v>
      </c>
      <c r="F33" s="199">
        <f t="shared" si="2"/>
        <v>0</v>
      </c>
      <c r="G33" s="198" t="e">
        <f t="shared" si="3"/>
        <v>#DIV/0!</v>
      </c>
      <c r="H33" s="330"/>
      <c r="I33" s="213">
        <f t="shared" si="4"/>
        <v>0</v>
      </c>
      <c r="J33" s="221" t="e">
        <f t="shared" si="5"/>
        <v>#DIV/0!</v>
      </c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</row>
    <row r="34" ht="27" hidden="1" spans="1:21">
      <c r="A34" s="329" t="s">
        <v>67</v>
      </c>
      <c r="B34" s="330"/>
      <c r="C34" s="330"/>
      <c r="D34" s="330"/>
      <c r="E34" s="198" t="e">
        <f t="shared" si="1"/>
        <v>#DIV/0!</v>
      </c>
      <c r="F34" s="199">
        <f t="shared" si="2"/>
        <v>0</v>
      </c>
      <c r="G34" s="198" t="e">
        <f t="shared" si="3"/>
        <v>#DIV/0!</v>
      </c>
      <c r="H34" s="330"/>
      <c r="I34" s="213">
        <f t="shared" si="4"/>
        <v>0</v>
      </c>
      <c r="J34" s="221" t="e">
        <f t="shared" si="5"/>
        <v>#DIV/0!</v>
      </c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</row>
    <row r="35" spans="1:21">
      <c r="A35" s="329" t="s">
        <v>68</v>
      </c>
      <c r="B35" s="330"/>
      <c r="C35" s="330"/>
      <c r="D35" s="330"/>
      <c r="E35" s="198"/>
      <c r="F35" s="199"/>
      <c r="G35" s="198"/>
      <c r="H35" s="330"/>
      <c r="I35" s="213">
        <f t="shared" si="4"/>
        <v>0</v>
      </c>
      <c r="J35" s="221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</row>
    <row r="36" spans="1:21">
      <c r="A36" s="329" t="s">
        <v>69</v>
      </c>
      <c r="B36" s="330">
        <v>40</v>
      </c>
      <c r="C36" s="330">
        <v>30</v>
      </c>
      <c r="D36" s="330">
        <v>117</v>
      </c>
      <c r="E36" s="198">
        <f t="shared" si="1"/>
        <v>390</v>
      </c>
      <c r="F36" s="199">
        <f t="shared" si="2"/>
        <v>77</v>
      </c>
      <c r="G36" s="198">
        <f t="shared" si="3"/>
        <v>192.5</v>
      </c>
      <c r="H36" s="330">
        <v>110</v>
      </c>
      <c r="I36" s="213">
        <f t="shared" si="4"/>
        <v>-7</v>
      </c>
      <c r="J36" s="221">
        <f t="shared" si="5"/>
        <v>-5.98290598290598</v>
      </c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</row>
    <row r="37" spans="1:21">
      <c r="A37" s="329" t="s">
        <v>70</v>
      </c>
      <c r="B37" s="330">
        <v>2</v>
      </c>
      <c r="C37" s="330"/>
      <c r="D37" s="330">
        <v>306</v>
      </c>
      <c r="E37" s="198"/>
      <c r="F37" s="199">
        <f t="shared" si="2"/>
        <v>304</v>
      </c>
      <c r="G37" s="198">
        <f t="shared" si="3"/>
        <v>15200</v>
      </c>
      <c r="H37" s="330">
        <v>500</v>
      </c>
      <c r="I37" s="213">
        <f t="shared" si="4"/>
        <v>194</v>
      </c>
      <c r="J37" s="221">
        <f t="shared" si="5"/>
        <v>63.3986928104575</v>
      </c>
      <c r="K37" s="336"/>
      <c r="L37" s="188"/>
      <c r="M37" s="188"/>
      <c r="N37" s="188"/>
      <c r="O37" s="188"/>
      <c r="P37" s="188"/>
      <c r="Q37" s="188"/>
      <c r="R37" s="188"/>
      <c r="S37" s="188"/>
      <c r="T37" s="188"/>
      <c r="U37" s="188"/>
    </row>
    <row r="38" spans="1:21">
      <c r="A38" s="329" t="s">
        <v>71</v>
      </c>
      <c r="B38" s="328">
        <v>4389</v>
      </c>
      <c r="C38" s="328">
        <v>4247</v>
      </c>
      <c r="D38" s="328">
        <v>4979</v>
      </c>
      <c r="E38" s="198">
        <f>D38/C38*100</f>
        <v>117.23569578526</v>
      </c>
      <c r="F38" s="199">
        <f t="shared" si="2"/>
        <v>590</v>
      </c>
      <c r="G38" s="198">
        <f t="shared" si="3"/>
        <v>13.442697653224</v>
      </c>
      <c r="H38" s="328">
        <v>4500</v>
      </c>
      <c r="I38" s="213">
        <f t="shared" si="4"/>
        <v>-479</v>
      </c>
      <c r="J38" s="221">
        <f t="shared" si="5"/>
        <v>-9.62040570395661</v>
      </c>
      <c r="K38" s="336"/>
      <c r="L38" s="188"/>
      <c r="M38" s="188"/>
      <c r="N38" s="188"/>
      <c r="O38" s="188"/>
      <c r="P38" s="188"/>
      <c r="Q38" s="188"/>
      <c r="R38" s="188"/>
      <c r="S38" s="188"/>
      <c r="T38" s="188"/>
      <c r="U38" s="188"/>
    </row>
    <row r="39" spans="1:21">
      <c r="A39" s="329" t="s">
        <v>72</v>
      </c>
      <c r="B39" s="328">
        <v>4904</v>
      </c>
      <c r="C39" s="328">
        <v>3648</v>
      </c>
      <c r="D39" s="328">
        <v>4806</v>
      </c>
      <c r="E39" s="198">
        <f>D39/C39*100</f>
        <v>131.743421052632</v>
      </c>
      <c r="F39" s="199">
        <f t="shared" si="2"/>
        <v>-98</v>
      </c>
      <c r="G39" s="198">
        <f t="shared" si="3"/>
        <v>-1.99836867862969</v>
      </c>
      <c r="H39" s="328">
        <v>4900</v>
      </c>
      <c r="I39" s="213">
        <f t="shared" si="4"/>
        <v>94</v>
      </c>
      <c r="J39" s="221">
        <f t="shared" si="5"/>
        <v>1.9558884727424</v>
      </c>
      <c r="K39" s="336"/>
      <c r="L39" s="188"/>
      <c r="M39" s="188"/>
      <c r="N39" s="188"/>
      <c r="O39" s="188"/>
      <c r="P39" s="188"/>
      <c r="Q39" s="188"/>
      <c r="R39" s="188"/>
      <c r="S39" s="188"/>
      <c r="T39" s="188"/>
      <c r="U39" s="188"/>
    </row>
    <row r="40" spans="1:21">
      <c r="A40" s="329" t="s">
        <v>73</v>
      </c>
      <c r="B40" s="328"/>
      <c r="C40" s="328"/>
      <c r="D40" s="328"/>
      <c r="E40" s="198"/>
      <c r="F40" s="199"/>
      <c r="G40" s="198"/>
      <c r="H40" s="328"/>
      <c r="I40" s="213">
        <f t="shared" si="4"/>
        <v>0</v>
      </c>
      <c r="J40" s="221"/>
      <c r="K40" s="336"/>
      <c r="L40" s="188"/>
      <c r="M40" s="188"/>
      <c r="N40" s="188"/>
      <c r="O40" s="188"/>
      <c r="P40" s="188"/>
      <c r="Q40" s="188"/>
      <c r="R40" s="188"/>
      <c r="S40" s="188"/>
      <c r="T40" s="188"/>
      <c r="U40" s="188"/>
    </row>
    <row r="41" spans="1:21">
      <c r="A41" s="327" t="s">
        <v>74</v>
      </c>
      <c r="B41" s="328">
        <v>22357</v>
      </c>
      <c r="C41" s="328">
        <v>26022</v>
      </c>
      <c r="D41" s="328">
        <v>22006</v>
      </c>
      <c r="E41" s="198">
        <f>D41/C41*100</f>
        <v>84.5669049266006</v>
      </c>
      <c r="F41" s="199">
        <f t="shared" si="2"/>
        <v>-351</v>
      </c>
      <c r="G41" s="198">
        <f t="shared" si="3"/>
        <v>-1.56997808292705</v>
      </c>
      <c r="H41" s="328">
        <v>23069</v>
      </c>
      <c r="I41" s="213">
        <f t="shared" si="4"/>
        <v>1063</v>
      </c>
      <c r="J41" s="221">
        <f t="shared" si="5"/>
        <v>4.83050077251659</v>
      </c>
      <c r="K41" s="336"/>
      <c r="L41" s="188"/>
      <c r="M41" s="188"/>
      <c r="N41" s="188"/>
      <c r="O41" s="188"/>
      <c r="P41" s="188"/>
      <c r="Q41" s="188"/>
      <c r="R41" s="188"/>
      <c r="S41" s="188"/>
      <c r="T41" s="188"/>
      <c r="U41" s="188"/>
    </row>
    <row r="42" spans="1:21">
      <c r="A42" s="327" t="s">
        <v>75</v>
      </c>
      <c r="B42" s="330">
        <v>182</v>
      </c>
      <c r="C42" s="330">
        <v>150</v>
      </c>
      <c r="D42" s="330">
        <v>465</v>
      </c>
      <c r="E42" s="198"/>
      <c r="F42" s="199">
        <f t="shared" si="2"/>
        <v>283</v>
      </c>
      <c r="G42" s="198"/>
      <c r="H42" s="330">
        <v>150</v>
      </c>
      <c r="I42" s="213">
        <f t="shared" si="4"/>
        <v>-315</v>
      </c>
      <c r="J42" s="221">
        <f t="shared" si="5"/>
        <v>-67.741935483871</v>
      </c>
      <c r="K42" s="336"/>
      <c r="L42" s="188"/>
      <c r="M42" s="188"/>
      <c r="N42" s="188"/>
      <c r="O42" s="188"/>
      <c r="P42" s="188"/>
      <c r="Q42" s="188"/>
      <c r="R42" s="188"/>
      <c r="S42" s="188"/>
      <c r="T42" s="188"/>
      <c r="U42" s="188"/>
    </row>
    <row r="43" spans="1:21">
      <c r="A43" s="329" t="s">
        <v>76</v>
      </c>
      <c r="B43" s="330">
        <v>29</v>
      </c>
      <c r="C43" s="330"/>
      <c r="D43" s="330">
        <v>143</v>
      </c>
      <c r="E43" s="198"/>
      <c r="F43" s="199">
        <f t="shared" si="2"/>
        <v>114</v>
      </c>
      <c r="G43" s="198">
        <f t="shared" si="3"/>
        <v>393.103448275862</v>
      </c>
      <c r="H43" s="330"/>
      <c r="I43" s="213">
        <f t="shared" si="4"/>
        <v>-143</v>
      </c>
      <c r="J43" s="221">
        <f t="shared" si="5"/>
        <v>-100</v>
      </c>
      <c r="K43" s="336"/>
      <c r="L43" s="188"/>
      <c r="M43" s="188"/>
      <c r="N43" s="188"/>
      <c r="O43" s="188"/>
      <c r="P43" s="188"/>
      <c r="Q43" s="188"/>
      <c r="R43" s="188"/>
      <c r="S43" s="188"/>
      <c r="T43" s="188"/>
      <c r="U43" s="188"/>
    </row>
    <row r="44" spans="1:21">
      <c r="A44" s="332" t="s">
        <v>77</v>
      </c>
      <c r="B44" s="333">
        <f>B6+B25</f>
        <v>71140</v>
      </c>
      <c r="C44" s="333">
        <f>C6+C25</f>
        <v>72731</v>
      </c>
      <c r="D44" s="333">
        <f>D6+D25</f>
        <v>74009</v>
      </c>
      <c r="E44" s="198">
        <f>D44/C44*100</f>
        <v>101.757159945553</v>
      </c>
      <c r="F44" s="199">
        <f t="shared" si="2"/>
        <v>2869</v>
      </c>
      <c r="G44" s="198">
        <f t="shared" si="3"/>
        <v>4.03289288726454</v>
      </c>
      <c r="H44" s="333">
        <f>H6+H25</f>
        <v>77413</v>
      </c>
      <c r="I44" s="213">
        <f t="shared" si="4"/>
        <v>3404</v>
      </c>
      <c r="J44" s="221">
        <f t="shared" si="5"/>
        <v>4.59944060857462</v>
      </c>
      <c r="K44" s="337"/>
      <c r="L44" s="188"/>
      <c r="M44" s="188"/>
      <c r="N44" s="188"/>
      <c r="O44" s="188"/>
      <c r="P44" s="188"/>
      <c r="Q44" s="188"/>
      <c r="R44" s="188"/>
      <c r="S44" s="188"/>
      <c r="T44" s="188"/>
      <c r="U44" s="188"/>
    </row>
    <row r="45" spans="1:21">
      <c r="A45" s="334" t="s">
        <v>78</v>
      </c>
      <c r="B45" s="335">
        <f>B46+B101+B102+B107+B106</f>
        <v>281077</v>
      </c>
      <c r="C45" s="335">
        <f>C46+C101+C102+C107+C106</f>
        <v>192718.445</v>
      </c>
      <c r="D45" s="335">
        <f>D46+D101+D102+D107+D106</f>
        <v>258890</v>
      </c>
      <c r="E45" s="198">
        <f>D45/C45*100</f>
        <v>134.335870134278</v>
      </c>
      <c r="F45" s="199">
        <f t="shared" si="2"/>
        <v>-22187</v>
      </c>
      <c r="G45" s="198">
        <f t="shared" si="3"/>
        <v>-7.89356653159099</v>
      </c>
      <c r="H45" s="335">
        <f>H46+H101+H102+H107+H106</f>
        <v>176911</v>
      </c>
      <c r="I45" s="213">
        <f t="shared" si="4"/>
        <v>-81979</v>
      </c>
      <c r="J45" s="221">
        <f t="shared" si="5"/>
        <v>-31.6655722507629</v>
      </c>
      <c r="K45" s="337"/>
      <c r="L45" s="188"/>
      <c r="M45" s="188"/>
      <c r="N45" s="188"/>
      <c r="O45" s="188"/>
      <c r="P45" s="188"/>
      <c r="Q45" s="188"/>
      <c r="R45" s="188"/>
      <c r="S45" s="188"/>
      <c r="T45" s="188"/>
      <c r="U45" s="188"/>
    </row>
    <row r="46" spans="1:21">
      <c r="A46" s="196" t="s">
        <v>79</v>
      </c>
      <c r="B46" s="197">
        <f>B47+B52+B80</f>
        <v>228343</v>
      </c>
      <c r="C46" s="197">
        <f>C47+C52+C80</f>
        <v>167861.445</v>
      </c>
      <c r="D46" s="197">
        <f>D47+D52+D80</f>
        <v>202514</v>
      </c>
      <c r="E46" s="198"/>
      <c r="F46" s="199"/>
      <c r="G46" s="198"/>
      <c r="H46" s="197">
        <f>H47+H52+H80</f>
        <v>140316</v>
      </c>
      <c r="I46" s="213"/>
      <c r="J46" s="221"/>
      <c r="K46" s="336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1:21">
      <c r="A47" s="196" t="s">
        <v>80</v>
      </c>
      <c r="B47" s="197">
        <f>SUM(B48:B51)</f>
        <v>9962</v>
      </c>
      <c r="C47" s="197">
        <f>SUM(C48:C51)</f>
        <v>9962</v>
      </c>
      <c r="D47" s="197">
        <f>SUM(D48:D51)</f>
        <v>10056</v>
      </c>
      <c r="E47" s="198"/>
      <c r="F47" s="199"/>
      <c r="G47" s="198"/>
      <c r="H47" s="197">
        <f>SUM(H48:H51)</f>
        <v>10056</v>
      </c>
      <c r="I47" s="213"/>
      <c r="J47" s="221"/>
      <c r="K47" s="336"/>
      <c r="L47" s="188"/>
      <c r="M47" s="188"/>
      <c r="N47" s="188"/>
      <c r="O47" s="188"/>
      <c r="P47" s="188"/>
      <c r="Q47" s="188"/>
      <c r="R47" s="188"/>
      <c r="S47" s="188"/>
      <c r="T47" s="188"/>
      <c r="U47" s="188"/>
    </row>
    <row r="48" spans="1:21">
      <c r="A48" s="202" t="s">
        <v>81</v>
      </c>
      <c r="B48" s="203">
        <v>942</v>
      </c>
      <c r="C48" s="203">
        <v>942</v>
      </c>
      <c r="D48" s="203">
        <v>942</v>
      </c>
      <c r="E48" s="198"/>
      <c r="F48" s="199"/>
      <c r="G48" s="198"/>
      <c r="H48" s="203">
        <v>942</v>
      </c>
      <c r="I48" s="213"/>
      <c r="J48" s="221"/>
      <c r="K48" s="336"/>
      <c r="L48" s="188"/>
      <c r="M48" s="188"/>
      <c r="N48" s="188"/>
      <c r="O48" s="188"/>
      <c r="P48" s="188"/>
      <c r="Q48" s="188"/>
      <c r="R48" s="188"/>
      <c r="S48" s="188"/>
      <c r="T48" s="188"/>
      <c r="U48" s="188"/>
    </row>
    <row r="49" spans="1:21">
      <c r="A49" s="204" t="s">
        <v>82</v>
      </c>
      <c r="B49" s="203">
        <v>778</v>
      </c>
      <c r="C49" s="203">
        <v>778</v>
      </c>
      <c r="D49" s="203">
        <v>778</v>
      </c>
      <c r="E49" s="198"/>
      <c r="F49" s="199"/>
      <c r="G49" s="198"/>
      <c r="H49" s="203">
        <v>778</v>
      </c>
      <c r="I49" s="213"/>
      <c r="J49" s="221"/>
      <c r="K49" s="336"/>
      <c r="L49" s="188"/>
      <c r="M49" s="188"/>
      <c r="N49" s="188"/>
      <c r="O49" s="188"/>
      <c r="P49" s="188"/>
      <c r="Q49" s="188"/>
      <c r="R49" s="188"/>
      <c r="S49" s="188"/>
      <c r="T49" s="188"/>
      <c r="U49" s="188"/>
    </row>
    <row r="50" spans="1:21">
      <c r="A50" s="204" t="s">
        <v>83</v>
      </c>
      <c r="B50" s="203">
        <v>5801</v>
      </c>
      <c r="C50" s="203">
        <v>5801</v>
      </c>
      <c r="D50" s="203">
        <v>5895</v>
      </c>
      <c r="E50" s="198"/>
      <c r="F50" s="199"/>
      <c r="G50" s="198"/>
      <c r="H50" s="203">
        <v>5895</v>
      </c>
      <c r="I50" s="213"/>
      <c r="J50" s="221"/>
      <c r="K50" s="336"/>
      <c r="L50" s="188"/>
      <c r="M50" s="188"/>
      <c r="N50" s="188"/>
      <c r="O50" s="188"/>
      <c r="P50" s="188"/>
      <c r="Q50" s="188"/>
      <c r="R50" s="188"/>
      <c r="S50" s="188"/>
      <c r="T50" s="188"/>
      <c r="U50" s="188"/>
    </row>
    <row r="51" spans="1:21">
      <c r="A51" s="204" t="s">
        <v>84</v>
      </c>
      <c r="B51" s="203">
        <v>2441</v>
      </c>
      <c r="C51" s="203">
        <v>2441</v>
      </c>
      <c r="D51" s="203">
        <v>2441</v>
      </c>
      <c r="E51" s="198"/>
      <c r="F51" s="199"/>
      <c r="G51" s="198"/>
      <c r="H51" s="203">
        <v>2441</v>
      </c>
      <c r="I51" s="213"/>
      <c r="J51" s="221"/>
      <c r="K51" s="336"/>
      <c r="L51" s="188"/>
      <c r="M51" s="188"/>
      <c r="N51" s="188"/>
      <c r="O51" s="188"/>
      <c r="P51" s="188"/>
      <c r="Q51" s="188"/>
      <c r="R51" s="188"/>
      <c r="S51" s="188"/>
      <c r="T51" s="188"/>
      <c r="U51" s="188"/>
    </row>
    <row r="52" spans="1:21">
      <c r="A52" s="235" t="s">
        <v>85</v>
      </c>
      <c r="B52" s="215">
        <f>SUM(B53:B79)</f>
        <v>164574</v>
      </c>
      <c r="C52" s="215">
        <f>SUM(C53:C79)</f>
        <v>139428.6462</v>
      </c>
      <c r="D52" s="215">
        <f>SUM(D53:D79)</f>
        <v>146829</v>
      </c>
      <c r="E52" s="198"/>
      <c r="F52" s="199"/>
      <c r="G52" s="198"/>
      <c r="H52" s="215">
        <f>SUM(H53:H79)</f>
        <v>122186</v>
      </c>
      <c r="I52" s="213"/>
      <c r="J52" s="221"/>
      <c r="K52" s="338"/>
      <c r="L52" s="188"/>
      <c r="M52" s="188"/>
      <c r="N52" s="188"/>
      <c r="O52" s="188"/>
      <c r="P52" s="188"/>
      <c r="Q52" s="188"/>
      <c r="R52" s="188"/>
      <c r="S52" s="188"/>
      <c r="T52" s="188"/>
      <c r="U52" s="188"/>
    </row>
    <row r="53" spans="1:21">
      <c r="A53" s="202" t="s">
        <v>86</v>
      </c>
      <c r="B53" s="203">
        <v>1094</v>
      </c>
      <c r="C53" s="203">
        <v>1094</v>
      </c>
      <c r="D53" s="203">
        <v>1094</v>
      </c>
      <c r="E53" s="198"/>
      <c r="F53" s="207"/>
      <c r="G53" s="198"/>
      <c r="H53" s="203">
        <v>1094</v>
      </c>
      <c r="I53" s="213"/>
      <c r="J53" s="221"/>
      <c r="K53" s="338"/>
      <c r="L53" s="188"/>
      <c r="M53" s="188"/>
      <c r="N53" s="188"/>
      <c r="O53" s="188"/>
      <c r="P53" s="188"/>
      <c r="Q53" s="188"/>
      <c r="R53" s="188"/>
      <c r="S53" s="188"/>
      <c r="T53" s="188"/>
      <c r="U53" s="188"/>
    </row>
    <row r="54" spans="1:21">
      <c r="A54" s="202" t="s">
        <v>87</v>
      </c>
      <c r="B54" s="203">
        <v>26629</v>
      </c>
      <c r="C54" s="203">
        <v>26629</v>
      </c>
      <c r="D54" s="203">
        <v>28134</v>
      </c>
      <c r="E54" s="198"/>
      <c r="F54" s="207"/>
      <c r="G54" s="198"/>
      <c r="H54" s="203">
        <v>28134</v>
      </c>
      <c r="I54" s="213"/>
      <c r="J54" s="221"/>
      <c r="K54" s="338"/>
      <c r="L54" s="188"/>
      <c r="M54" s="188"/>
      <c r="N54" s="188"/>
      <c r="O54" s="188"/>
      <c r="P54" s="188"/>
      <c r="Q54" s="188"/>
      <c r="R54" s="188"/>
      <c r="S54" s="188"/>
      <c r="T54" s="188"/>
      <c r="U54" s="188"/>
    </row>
    <row r="55" spans="1:21">
      <c r="A55" s="202" t="s">
        <v>88</v>
      </c>
      <c r="B55" s="203"/>
      <c r="C55" s="203"/>
      <c r="D55" s="203"/>
      <c r="E55" s="198"/>
      <c r="F55" s="207"/>
      <c r="G55" s="198"/>
      <c r="H55" s="203"/>
      <c r="I55" s="213"/>
      <c r="J55" s="221"/>
      <c r="K55" s="338"/>
      <c r="L55" s="188"/>
      <c r="M55" s="188"/>
      <c r="N55" s="188"/>
      <c r="O55" s="188"/>
      <c r="P55" s="188"/>
      <c r="Q55" s="188"/>
      <c r="R55" s="188"/>
      <c r="S55" s="188"/>
      <c r="T55" s="188"/>
      <c r="U55" s="188"/>
    </row>
    <row r="56" spans="1:21">
      <c r="A56" s="202" t="s">
        <v>89</v>
      </c>
      <c r="B56" s="203">
        <v>14165</v>
      </c>
      <c r="C56" s="203">
        <v>14165</v>
      </c>
      <c r="D56" s="203">
        <v>10597</v>
      </c>
      <c r="E56" s="198"/>
      <c r="F56" s="207"/>
      <c r="G56" s="198"/>
      <c r="H56" s="203">
        <v>10598</v>
      </c>
      <c r="I56" s="213"/>
      <c r="J56" s="221"/>
      <c r="K56" s="338"/>
      <c r="L56" s="188"/>
      <c r="M56" s="188"/>
      <c r="N56" s="188"/>
      <c r="O56" s="188"/>
      <c r="P56" s="188"/>
      <c r="Q56" s="188"/>
      <c r="R56" s="188"/>
      <c r="S56" s="188"/>
      <c r="T56" s="188"/>
      <c r="U56" s="188"/>
    </row>
    <row r="57" spans="1:21">
      <c r="A57" s="202" t="s">
        <v>90</v>
      </c>
      <c r="B57" s="203">
        <v>13786</v>
      </c>
      <c r="C57" s="203">
        <v>13877</v>
      </c>
      <c r="D57" s="203">
        <v>9662</v>
      </c>
      <c r="E57" s="198"/>
      <c r="F57" s="207"/>
      <c r="G57" s="198"/>
      <c r="H57" s="203">
        <f>13883+68</f>
        <v>13951</v>
      </c>
      <c r="I57" s="213"/>
      <c r="J57" s="221"/>
      <c r="K57" s="338"/>
      <c r="L57" s="188"/>
      <c r="M57" s="188"/>
      <c r="N57" s="188"/>
      <c r="O57" s="188"/>
      <c r="P57" s="188"/>
      <c r="Q57" s="188"/>
      <c r="R57" s="188"/>
      <c r="S57" s="188"/>
      <c r="T57" s="188"/>
      <c r="U57" s="188"/>
    </row>
    <row r="58" spans="1:21">
      <c r="A58" s="202" t="s">
        <v>91</v>
      </c>
      <c r="B58" s="203"/>
      <c r="C58" s="203"/>
      <c r="E58" s="198"/>
      <c r="F58" s="207"/>
      <c r="G58" s="198"/>
      <c r="H58" s="203"/>
      <c r="I58" s="213"/>
      <c r="J58" s="221"/>
      <c r="K58" s="338"/>
      <c r="L58" s="188"/>
      <c r="M58" s="188"/>
      <c r="N58" s="188"/>
      <c r="O58" s="188"/>
      <c r="P58" s="188"/>
      <c r="Q58" s="188"/>
      <c r="R58" s="188"/>
      <c r="S58" s="188"/>
      <c r="T58" s="188"/>
      <c r="U58" s="188"/>
    </row>
    <row r="59" spans="1:21">
      <c r="A59" s="202" t="s">
        <v>92</v>
      </c>
      <c r="B59" s="203"/>
      <c r="C59" s="203"/>
      <c r="D59" s="203"/>
      <c r="E59" s="198"/>
      <c r="F59" s="207"/>
      <c r="G59" s="198"/>
      <c r="H59" s="203"/>
      <c r="I59" s="213"/>
      <c r="J59" s="221"/>
      <c r="K59" s="338"/>
      <c r="L59" s="188"/>
      <c r="M59" s="188"/>
      <c r="N59" s="188"/>
      <c r="O59" s="188"/>
      <c r="P59" s="188"/>
      <c r="Q59" s="188"/>
      <c r="R59" s="188"/>
      <c r="S59" s="188"/>
      <c r="T59" s="188"/>
      <c r="U59" s="188"/>
    </row>
    <row r="60" spans="1:21">
      <c r="A60" s="202" t="s">
        <v>93</v>
      </c>
      <c r="B60" s="203"/>
      <c r="C60" s="203"/>
      <c r="D60" s="203"/>
      <c r="E60" s="198"/>
      <c r="F60" s="207"/>
      <c r="G60" s="198"/>
      <c r="H60" s="203"/>
      <c r="I60" s="213"/>
      <c r="J60" s="221"/>
      <c r="K60" s="338"/>
      <c r="L60" s="188"/>
      <c r="M60" s="188"/>
      <c r="N60" s="188"/>
      <c r="O60" s="188"/>
      <c r="P60" s="188"/>
      <c r="Q60" s="188"/>
      <c r="R60" s="188"/>
      <c r="S60" s="188"/>
      <c r="T60" s="188"/>
      <c r="U60" s="188"/>
    </row>
    <row r="61" spans="1:21">
      <c r="A61" s="202" t="s">
        <v>94</v>
      </c>
      <c r="B61" s="203"/>
      <c r="C61" s="203"/>
      <c r="D61" s="203"/>
      <c r="E61" s="198"/>
      <c r="F61" s="207"/>
      <c r="G61" s="198"/>
      <c r="H61" s="203"/>
      <c r="I61" s="213"/>
      <c r="J61" s="221"/>
      <c r="K61" s="338"/>
      <c r="L61" s="188"/>
      <c r="M61" s="188"/>
      <c r="N61" s="188"/>
      <c r="O61" s="188"/>
      <c r="P61" s="188"/>
      <c r="Q61" s="188"/>
      <c r="R61" s="188"/>
      <c r="S61" s="188"/>
      <c r="T61" s="188"/>
      <c r="U61" s="188"/>
    </row>
    <row r="62" spans="1:21">
      <c r="A62" s="202" t="s">
        <v>95</v>
      </c>
      <c r="B62" s="203">
        <v>629</v>
      </c>
      <c r="C62" s="203">
        <v>201</v>
      </c>
      <c r="D62" s="203">
        <v>657</v>
      </c>
      <c r="E62" s="198"/>
      <c r="F62" s="207"/>
      <c r="G62" s="198"/>
      <c r="H62" s="203">
        <v>591</v>
      </c>
      <c r="I62" s="213"/>
      <c r="J62" s="221"/>
      <c r="K62" s="338"/>
      <c r="L62" s="188"/>
      <c r="M62" s="188"/>
      <c r="N62" s="188"/>
      <c r="O62" s="188"/>
      <c r="P62" s="188"/>
      <c r="Q62" s="188"/>
      <c r="R62" s="188"/>
      <c r="S62" s="188"/>
      <c r="T62" s="188"/>
      <c r="U62" s="188"/>
    </row>
    <row r="63" spans="1:21">
      <c r="A63" s="202" t="s">
        <v>96</v>
      </c>
      <c r="B63" s="203">
        <v>120</v>
      </c>
      <c r="C63" s="203">
        <v>120</v>
      </c>
      <c r="D63" s="203">
        <v>150</v>
      </c>
      <c r="E63" s="198"/>
      <c r="F63" s="207"/>
      <c r="G63" s="198"/>
      <c r="H63" s="203">
        <v>150</v>
      </c>
      <c r="I63" s="213"/>
      <c r="J63" s="221"/>
      <c r="K63" s="338"/>
      <c r="L63" s="188"/>
      <c r="M63" s="188"/>
      <c r="N63" s="188"/>
      <c r="O63" s="188"/>
      <c r="P63" s="188"/>
      <c r="Q63" s="188"/>
      <c r="R63" s="188"/>
      <c r="S63" s="188"/>
      <c r="T63" s="188"/>
      <c r="U63" s="188"/>
    </row>
    <row r="64" spans="1:21">
      <c r="A64" s="202" t="s">
        <v>97</v>
      </c>
      <c r="B64" s="203">
        <v>20701</v>
      </c>
      <c r="C64" s="203">
        <v>15297</v>
      </c>
      <c r="D64" s="203">
        <v>20701</v>
      </c>
      <c r="E64" s="198"/>
      <c r="F64" s="207"/>
      <c r="G64" s="198"/>
      <c r="H64" s="203">
        <v>15297</v>
      </c>
      <c r="I64" s="213"/>
      <c r="J64" s="221"/>
      <c r="K64" s="338"/>
      <c r="L64" s="188"/>
      <c r="M64" s="188"/>
      <c r="N64" s="188"/>
      <c r="O64" s="188"/>
      <c r="P64" s="188"/>
      <c r="Q64" s="188"/>
      <c r="R64" s="188"/>
      <c r="S64" s="188"/>
      <c r="T64" s="188"/>
      <c r="U64" s="188"/>
    </row>
    <row r="65" spans="1:21">
      <c r="A65" s="209" t="s">
        <v>98</v>
      </c>
      <c r="B65" s="203">
        <v>611</v>
      </c>
      <c r="C65" s="203"/>
      <c r="D65" s="203">
        <v>699</v>
      </c>
      <c r="E65" s="198"/>
      <c r="F65" s="207"/>
      <c r="G65" s="198"/>
      <c r="H65" s="203">
        <v>629</v>
      </c>
      <c r="I65" s="213"/>
      <c r="J65" s="221"/>
      <c r="K65" s="338"/>
      <c r="L65" s="188"/>
      <c r="M65" s="188"/>
      <c r="N65" s="188"/>
      <c r="O65" s="188"/>
      <c r="P65" s="188"/>
      <c r="Q65" s="188"/>
      <c r="R65" s="188"/>
      <c r="S65" s="188"/>
      <c r="T65" s="188"/>
      <c r="U65" s="188"/>
    </row>
    <row r="66" spans="1:21">
      <c r="A66" s="209" t="s">
        <v>99</v>
      </c>
      <c r="B66" s="203">
        <v>2779</v>
      </c>
      <c r="C66" s="203">
        <v>2769</v>
      </c>
      <c r="D66" s="203">
        <v>2893</v>
      </c>
      <c r="E66" s="198"/>
      <c r="F66" s="207"/>
      <c r="G66" s="198"/>
      <c r="H66" s="203">
        <v>2851</v>
      </c>
      <c r="I66" s="213"/>
      <c r="J66" s="221"/>
      <c r="K66" s="338"/>
      <c r="L66" s="188"/>
      <c r="M66" s="188"/>
      <c r="N66" s="188"/>
      <c r="O66" s="188"/>
      <c r="P66" s="188"/>
      <c r="Q66" s="188"/>
      <c r="R66" s="188"/>
      <c r="S66" s="188"/>
      <c r="T66" s="188"/>
      <c r="U66" s="188"/>
    </row>
    <row r="67" spans="1:21">
      <c r="A67" s="209" t="s">
        <v>100</v>
      </c>
      <c r="B67" s="203">
        <v>10063</v>
      </c>
      <c r="C67" s="203">
        <v>5742</v>
      </c>
      <c r="D67" s="203">
        <v>10985</v>
      </c>
      <c r="E67" s="198"/>
      <c r="F67" s="207"/>
      <c r="G67" s="198"/>
      <c r="H67" s="203">
        <v>9849</v>
      </c>
      <c r="I67" s="213"/>
      <c r="J67" s="221"/>
      <c r="K67" s="338"/>
      <c r="L67" s="188"/>
      <c r="M67" s="188"/>
      <c r="N67" s="188"/>
      <c r="O67" s="188"/>
      <c r="P67" s="188"/>
      <c r="Q67" s="188"/>
      <c r="R67" s="188"/>
      <c r="S67" s="188"/>
      <c r="T67" s="188"/>
      <c r="U67" s="188"/>
    </row>
    <row r="68" spans="1:21">
      <c r="A68" s="209" t="s">
        <v>101</v>
      </c>
      <c r="B68" s="203">
        <v>1329</v>
      </c>
      <c r="C68" s="203">
        <v>1148</v>
      </c>
      <c r="D68" s="203">
        <v>1254</v>
      </c>
      <c r="E68" s="198"/>
      <c r="F68" s="207"/>
      <c r="G68" s="198"/>
      <c r="H68" s="203"/>
      <c r="I68" s="213"/>
      <c r="J68" s="221"/>
      <c r="K68" s="338"/>
      <c r="L68" s="188"/>
      <c r="M68" s="188"/>
      <c r="N68" s="188"/>
      <c r="O68" s="188"/>
      <c r="P68" s="188"/>
      <c r="Q68" s="188"/>
      <c r="R68" s="188"/>
      <c r="S68" s="188"/>
      <c r="T68" s="188"/>
      <c r="U68" s="188"/>
    </row>
    <row r="69" spans="1:21">
      <c r="A69" s="209" t="s">
        <v>102</v>
      </c>
      <c r="B69" s="203">
        <v>11598</v>
      </c>
      <c r="C69" s="203">
        <v>9193</v>
      </c>
      <c r="D69" s="203">
        <v>10619</v>
      </c>
      <c r="E69" s="198"/>
      <c r="F69" s="207"/>
      <c r="G69" s="198"/>
      <c r="H69" s="203">
        <v>8071</v>
      </c>
      <c r="I69" s="213"/>
      <c r="J69" s="221"/>
      <c r="K69" s="338"/>
      <c r="L69" s="188"/>
      <c r="M69" s="188"/>
      <c r="N69" s="188"/>
      <c r="O69" s="188"/>
      <c r="P69" s="188"/>
      <c r="Q69" s="188"/>
      <c r="R69" s="188"/>
      <c r="S69" s="188"/>
      <c r="T69" s="188"/>
      <c r="U69" s="188"/>
    </row>
    <row r="70" ht="27" spans="1:21">
      <c r="A70" s="209" t="s">
        <v>103</v>
      </c>
      <c r="B70" s="203">
        <v>337</v>
      </c>
      <c r="C70" s="203">
        <v>209</v>
      </c>
      <c r="D70" s="203">
        <v>269</v>
      </c>
      <c r="E70" s="198"/>
      <c r="F70" s="207"/>
      <c r="G70" s="198"/>
      <c r="H70" s="203">
        <v>221</v>
      </c>
      <c r="I70" s="213"/>
      <c r="J70" s="221"/>
      <c r="K70" s="338"/>
      <c r="L70" s="188"/>
      <c r="M70" s="188"/>
      <c r="N70" s="188"/>
      <c r="O70" s="188"/>
      <c r="P70" s="188"/>
      <c r="Q70" s="188"/>
      <c r="R70" s="188"/>
      <c r="S70" s="188"/>
      <c r="T70" s="188"/>
      <c r="U70" s="188"/>
    </row>
    <row r="71" spans="1:21">
      <c r="A71" s="202" t="s">
        <v>104</v>
      </c>
      <c r="B71" s="203">
        <v>19989</v>
      </c>
      <c r="C71" s="203">
        <v>19149</v>
      </c>
      <c r="D71" s="203">
        <v>19718</v>
      </c>
      <c r="E71" s="198"/>
      <c r="F71" s="207"/>
      <c r="G71" s="198"/>
      <c r="H71" s="203">
        <v>15321</v>
      </c>
      <c r="I71" s="213"/>
      <c r="J71" s="221"/>
      <c r="K71" s="338"/>
      <c r="L71" s="188"/>
      <c r="M71" s="188"/>
      <c r="N71" s="188"/>
      <c r="O71" s="188"/>
      <c r="P71" s="188"/>
      <c r="Q71" s="188"/>
      <c r="R71" s="188"/>
      <c r="S71" s="188"/>
      <c r="T71" s="188"/>
      <c r="U71" s="188"/>
    </row>
    <row r="72" spans="1:21">
      <c r="A72" s="202" t="s">
        <v>105</v>
      </c>
      <c r="B72" s="203">
        <v>21328</v>
      </c>
      <c r="C72" s="203">
        <v>20247</v>
      </c>
      <c r="D72" s="203">
        <v>6870</v>
      </c>
      <c r="E72" s="198"/>
      <c r="F72" s="207"/>
      <c r="G72" s="198"/>
      <c r="H72" s="203">
        <v>5478</v>
      </c>
      <c r="I72" s="213"/>
      <c r="J72" s="221"/>
      <c r="K72" s="338"/>
      <c r="L72" s="188"/>
      <c r="M72" s="188"/>
      <c r="N72" s="188"/>
      <c r="O72" s="188"/>
      <c r="P72" s="188"/>
      <c r="Q72" s="188"/>
      <c r="R72" s="188"/>
      <c r="S72" s="188"/>
      <c r="T72" s="188"/>
      <c r="U72" s="188"/>
    </row>
    <row r="73" spans="1:21">
      <c r="A73" s="202" t="s">
        <v>106</v>
      </c>
      <c r="B73" s="203">
        <v>2668</v>
      </c>
      <c r="C73" s="203">
        <v>220.82</v>
      </c>
      <c r="D73" s="203">
        <v>232</v>
      </c>
      <c r="E73" s="198"/>
      <c r="F73" s="207"/>
      <c r="G73" s="198"/>
      <c r="H73" s="203">
        <v>73</v>
      </c>
      <c r="I73" s="213"/>
      <c r="J73" s="221"/>
      <c r="K73" s="338"/>
      <c r="L73" s="188"/>
      <c r="M73" s="188"/>
      <c r="N73" s="188"/>
      <c r="O73" s="188"/>
      <c r="P73" s="188"/>
      <c r="Q73" s="188"/>
      <c r="R73" s="188"/>
      <c r="S73" s="188"/>
      <c r="T73" s="188"/>
      <c r="U73" s="188"/>
    </row>
    <row r="74" spans="1:21">
      <c r="A74" s="202" t="s">
        <v>107</v>
      </c>
      <c r="B74" s="203">
        <v>8520</v>
      </c>
      <c r="C74" s="203">
        <v>6575</v>
      </c>
      <c r="D74" s="203">
        <v>8905</v>
      </c>
      <c r="E74" s="198"/>
      <c r="F74" s="207"/>
      <c r="G74" s="198"/>
      <c r="H74" s="203">
        <v>8384</v>
      </c>
      <c r="I74" s="213"/>
      <c r="J74" s="221"/>
      <c r="K74" s="338"/>
      <c r="L74" s="188"/>
      <c r="M74" s="188"/>
      <c r="N74" s="188"/>
      <c r="O74" s="188"/>
      <c r="P74" s="188"/>
      <c r="Q74" s="188"/>
      <c r="R74" s="188"/>
      <c r="S74" s="188"/>
      <c r="T74" s="188"/>
      <c r="U74" s="188"/>
    </row>
    <row r="75" spans="1:21">
      <c r="A75" s="202" t="s">
        <v>108</v>
      </c>
      <c r="B75" s="203">
        <v>340</v>
      </c>
      <c r="C75" s="203"/>
      <c r="D75" s="203">
        <v>11294</v>
      </c>
      <c r="E75" s="198"/>
      <c r="F75" s="207"/>
      <c r="G75" s="198"/>
      <c r="H75" s="203">
        <v>493</v>
      </c>
      <c r="I75" s="213"/>
      <c r="J75" s="221"/>
      <c r="K75" s="338"/>
      <c r="L75" s="188"/>
      <c r="M75" s="188"/>
      <c r="N75" s="188"/>
      <c r="O75" s="188"/>
      <c r="P75" s="188"/>
      <c r="Q75" s="188"/>
      <c r="R75" s="188"/>
      <c r="S75" s="188"/>
      <c r="T75" s="188"/>
      <c r="U75" s="188"/>
    </row>
    <row r="76" spans="1:21">
      <c r="A76" s="202" t="s">
        <v>109</v>
      </c>
      <c r="B76" s="203">
        <v>5216</v>
      </c>
      <c r="C76" s="203"/>
      <c r="D76" s="203">
        <v>-511</v>
      </c>
      <c r="E76" s="198"/>
      <c r="F76" s="207"/>
      <c r="G76" s="198"/>
      <c r="H76" s="203">
        <v>478</v>
      </c>
      <c r="I76" s="213"/>
      <c r="J76" s="221"/>
      <c r="K76" s="338"/>
      <c r="L76" s="188"/>
      <c r="M76" s="188"/>
      <c r="N76" s="188"/>
      <c r="O76" s="188"/>
      <c r="P76" s="188"/>
      <c r="Q76" s="188"/>
      <c r="R76" s="188"/>
      <c r="S76" s="188"/>
      <c r="T76" s="188"/>
      <c r="U76" s="188"/>
    </row>
    <row r="77" ht="27" spans="1:21">
      <c r="A77" s="202" t="s">
        <v>110</v>
      </c>
      <c r="B77" s="203">
        <v>304</v>
      </c>
      <c r="C77" s="203"/>
      <c r="D77" s="203">
        <v>-14</v>
      </c>
      <c r="E77" s="198"/>
      <c r="F77" s="207"/>
      <c r="G77" s="198"/>
      <c r="H77" s="203"/>
      <c r="I77" s="213"/>
      <c r="J77" s="221"/>
      <c r="K77" s="338"/>
      <c r="L77" s="188"/>
      <c r="M77" s="188"/>
      <c r="N77" s="188"/>
      <c r="O77" s="188"/>
      <c r="P77" s="188"/>
      <c r="Q77" s="188"/>
      <c r="R77" s="188"/>
      <c r="S77" s="188"/>
      <c r="T77" s="188"/>
      <c r="U77" s="188"/>
    </row>
    <row r="78" spans="1:21">
      <c r="A78" s="202" t="s">
        <v>111</v>
      </c>
      <c r="B78" s="203">
        <v>0</v>
      </c>
      <c r="C78" s="203"/>
      <c r="D78" s="203"/>
      <c r="E78" s="198"/>
      <c r="F78" s="207"/>
      <c r="G78" s="198"/>
      <c r="H78" s="203"/>
      <c r="I78" s="213"/>
      <c r="J78" s="221"/>
      <c r="K78" s="338"/>
      <c r="L78" s="188"/>
      <c r="M78" s="188"/>
      <c r="N78" s="188"/>
      <c r="O78" s="188"/>
      <c r="P78" s="188"/>
      <c r="Q78" s="188"/>
      <c r="R78" s="188"/>
      <c r="S78" s="188"/>
      <c r="T78" s="188"/>
      <c r="U78" s="188"/>
    </row>
    <row r="79" spans="1:21">
      <c r="A79" s="202" t="s">
        <v>112</v>
      </c>
      <c r="B79" s="203">
        <v>2368</v>
      </c>
      <c r="C79" s="203">
        <v>2792.8262</v>
      </c>
      <c r="D79" s="203">
        <v>2621</v>
      </c>
      <c r="E79" s="198"/>
      <c r="F79" s="207"/>
      <c r="G79" s="198"/>
      <c r="H79" s="203">
        <f>194+329</f>
        <v>523</v>
      </c>
      <c r="I79" s="213"/>
      <c r="J79" s="221"/>
      <c r="K79" s="338"/>
      <c r="L79" s="188"/>
      <c r="M79" s="188"/>
      <c r="N79" s="188"/>
      <c r="O79" s="188"/>
      <c r="P79" s="188"/>
      <c r="Q79" s="188"/>
      <c r="R79" s="188"/>
      <c r="S79" s="188"/>
      <c r="T79" s="188"/>
      <c r="U79" s="188"/>
    </row>
    <row r="80" spans="1:21">
      <c r="A80" s="202" t="s">
        <v>113</v>
      </c>
      <c r="B80" s="215">
        <f>SUM(B81:B100)</f>
        <v>53807</v>
      </c>
      <c r="C80" s="215">
        <f>SUM(C81:C100)</f>
        <v>18470.7988</v>
      </c>
      <c r="D80" s="215">
        <f>SUM(D81:D100)</f>
        <v>45629</v>
      </c>
      <c r="E80" s="198"/>
      <c r="F80" s="199"/>
      <c r="G80" s="198"/>
      <c r="H80" s="215">
        <f>SUM(H81:H100)</f>
        <v>8074</v>
      </c>
      <c r="I80" s="215">
        <f>SUM(I81:I100)</f>
        <v>0</v>
      </c>
      <c r="J80" s="221"/>
      <c r="K80" s="338"/>
      <c r="L80" s="188"/>
      <c r="M80" s="188"/>
      <c r="N80" s="188"/>
      <c r="O80" s="188"/>
      <c r="P80" s="188"/>
      <c r="Q80" s="188"/>
      <c r="R80" s="188"/>
      <c r="S80" s="188"/>
      <c r="T80" s="188"/>
      <c r="U80" s="188"/>
    </row>
    <row r="81" spans="1:21">
      <c r="A81" s="202" t="s">
        <v>114</v>
      </c>
      <c r="B81" s="211">
        <v>219</v>
      </c>
      <c r="C81" s="212">
        <v>97.11</v>
      </c>
      <c r="D81" s="211">
        <f>229+176</f>
        <v>405</v>
      </c>
      <c r="E81" s="198"/>
      <c r="F81" s="199"/>
      <c r="G81" s="198"/>
      <c r="H81" s="212"/>
      <c r="I81" s="213"/>
      <c r="J81" s="221"/>
      <c r="K81" s="338"/>
      <c r="L81" s="188"/>
      <c r="M81" s="188"/>
      <c r="N81" s="188"/>
      <c r="O81" s="188"/>
      <c r="P81" s="188"/>
      <c r="Q81" s="188"/>
      <c r="R81" s="188"/>
      <c r="S81" s="188"/>
      <c r="T81" s="188"/>
      <c r="U81" s="188"/>
    </row>
    <row r="82" spans="1:21">
      <c r="A82" s="202" t="s">
        <v>115</v>
      </c>
      <c r="B82" s="211">
        <v>0</v>
      </c>
      <c r="C82" s="212"/>
      <c r="D82" s="211"/>
      <c r="E82" s="198"/>
      <c r="F82" s="199"/>
      <c r="G82" s="198"/>
      <c r="H82" s="212"/>
      <c r="I82" s="213"/>
      <c r="J82" s="221"/>
      <c r="K82" s="338"/>
      <c r="L82" s="188"/>
      <c r="M82" s="188"/>
      <c r="N82" s="188"/>
      <c r="O82" s="188"/>
      <c r="P82" s="188"/>
      <c r="Q82" s="188"/>
      <c r="R82" s="188"/>
      <c r="S82" s="188"/>
      <c r="T82" s="188"/>
      <c r="U82" s="188"/>
    </row>
    <row r="83" spans="1:21">
      <c r="A83" s="202" t="s">
        <v>116</v>
      </c>
      <c r="B83" s="211">
        <v>0</v>
      </c>
      <c r="C83" s="212"/>
      <c r="D83" s="211"/>
      <c r="E83" s="198"/>
      <c r="F83" s="199"/>
      <c r="G83" s="198"/>
      <c r="H83" s="212"/>
      <c r="I83" s="213"/>
      <c r="J83" s="221"/>
      <c r="K83" s="338"/>
      <c r="L83" s="188"/>
      <c r="M83" s="188"/>
      <c r="N83" s="188"/>
      <c r="O83" s="188"/>
      <c r="P83" s="188"/>
      <c r="Q83" s="188"/>
      <c r="R83" s="188"/>
      <c r="S83" s="188"/>
      <c r="T83" s="188"/>
      <c r="U83" s="188"/>
    </row>
    <row r="84" spans="1:21">
      <c r="A84" s="202" t="s">
        <v>117</v>
      </c>
      <c r="B84" s="211">
        <v>1288</v>
      </c>
      <c r="C84" s="212"/>
      <c r="D84" s="211">
        <v>170</v>
      </c>
      <c r="E84" s="198"/>
      <c r="F84" s="199"/>
      <c r="G84" s="198"/>
      <c r="H84" s="212"/>
      <c r="I84" s="213"/>
      <c r="J84" s="221"/>
      <c r="K84" s="338"/>
      <c r="L84" s="188"/>
      <c r="M84" s="188"/>
      <c r="N84" s="188"/>
      <c r="O84" s="188"/>
      <c r="P84" s="188"/>
      <c r="Q84" s="188"/>
      <c r="R84" s="188"/>
      <c r="S84" s="188"/>
      <c r="T84" s="188"/>
      <c r="U84" s="188"/>
    </row>
    <row r="85" spans="1:21">
      <c r="A85" s="202" t="s">
        <v>118</v>
      </c>
      <c r="B85" s="211">
        <v>1516</v>
      </c>
      <c r="C85" s="212"/>
      <c r="D85" s="211">
        <f>120</f>
        <v>120</v>
      </c>
      <c r="E85" s="198"/>
      <c r="F85" s="199"/>
      <c r="G85" s="198"/>
      <c r="H85" s="212"/>
      <c r="I85" s="213"/>
      <c r="J85" s="221"/>
      <c r="K85" s="338"/>
      <c r="L85" s="188"/>
      <c r="M85" s="188"/>
      <c r="N85" s="188"/>
      <c r="O85" s="188"/>
      <c r="P85" s="188"/>
      <c r="Q85" s="188"/>
      <c r="R85" s="188"/>
      <c r="S85" s="188"/>
      <c r="T85" s="188"/>
      <c r="U85" s="188"/>
    </row>
    <row r="86" spans="1:21">
      <c r="A86" s="202" t="s">
        <v>119</v>
      </c>
      <c r="B86" s="211">
        <v>10</v>
      </c>
      <c r="C86" s="212"/>
      <c r="D86" s="211">
        <v>510</v>
      </c>
      <c r="E86" s="198"/>
      <c r="F86" s="199"/>
      <c r="G86" s="198"/>
      <c r="H86" s="212"/>
      <c r="I86" s="213"/>
      <c r="J86" s="221"/>
      <c r="K86" s="338"/>
      <c r="L86" s="188"/>
      <c r="M86" s="188"/>
      <c r="N86" s="188"/>
      <c r="O86" s="188"/>
      <c r="P86" s="188"/>
      <c r="Q86" s="188"/>
      <c r="R86" s="188"/>
      <c r="S86" s="188"/>
      <c r="T86" s="188"/>
      <c r="U86" s="188"/>
    </row>
    <row r="87" spans="1:21">
      <c r="A87" s="202" t="s">
        <v>120</v>
      </c>
      <c r="B87" s="211">
        <v>2469</v>
      </c>
      <c r="C87" s="212">
        <v>149</v>
      </c>
      <c r="D87" s="211">
        <f>67+20</f>
        <v>87</v>
      </c>
      <c r="E87" s="198"/>
      <c r="F87" s="199"/>
      <c r="G87" s="198"/>
      <c r="H87" s="212">
        <v>65</v>
      </c>
      <c r="I87" s="213"/>
      <c r="J87" s="221"/>
      <c r="K87" s="338"/>
      <c r="L87" s="188"/>
      <c r="M87" s="188"/>
      <c r="N87" s="188"/>
      <c r="O87" s="188"/>
      <c r="P87" s="188"/>
      <c r="Q87" s="188"/>
      <c r="R87" s="188"/>
      <c r="S87" s="188"/>
      <c r="T87" s="188"/>
      <c r="U87" s="188"/>
    </row>
    <row r="88" spans="1:21">
      <c r="A88" s="202" t="s">
        <v>121</v>
      </c>
      <c r="B88" s="211">
        <v>494</v>
      </c>
      <c r="C88" s="212">
        <v>147.67</v>
      </c>
      <c r="D88" s="211">
        <f>2397+456</f>
        <v>2853</v>
      </c>
      <c r="E88" s="198"/>
      <c r="F88" s="199"/>
      <c r="G88" s="198"/>
      <c r="H88" s="212">
        <v>242</v>
      </c>
      <c r="I88" s="213"/>
      <c r="J88" s="221"/>
      <c r="K88" s="338"/>
      <c r="L88" s="188"/>
      <c r="M88" s="188"/>
      <c r="N88" s="188"/>
      <c r="O88" s="188"/>
      <c r="P88" s="188"/>
      <c r="Q88" s="188"/>
      <c r="R88" s="188"/>
      <c r="S88" s="188"/>
      <c r="T88" s="188"/>
      <c r="U88" s="188"/>
    </row>
    <row r="89" spans="1:21">
      <c r="A89" s="202" t="s">
        <v>122</v>
      </c>
      <c r="B89" s="211">
        <v>2057</v>
      </c>
      <c r="C89" s="212">
        <v>358.18</v>
      </c>
      <c r="D89" s="211">
        <f>1504+201</f>
        <v>1705</v>
      </c>
      <c r="E89" s="198"/>
      <c r="F89" s="199"/>
      <c r="G89" s="198"/>
      <c r="H89" s="212">
        <v>439</v>
      </c>
      <c r="I89" s="213"/>
      <c r="J89" s="221"/>
      <c r="K89" s="338"/>
      <c r="L89" s="188"/>
      <c r="M89" s="188"/>
      <c r="N89" s="188"/>
      <c r="O89" s="188"/>
      <c r="P89" s="188"/>
      <c r="Q89" s="188"/>
      <c r="R89" s="188"/>
      <c r="S89" s="188"/>
      <c r="T89" s="188"/>
      <c r="U89" s="188"/>
    </row>
    <row r="90" spans="1:21">
      <c r="A90" s="202" t="s">
        <v>123</v>
      </c>
      <c r="B90" s="211">
        <v>2213</v>
      </c>
      <c r="C90" s="212">
        <v>14.2688</v>
      </c>
      <c r="D90" s="211">
        <f>7733+132</f>
        <v>7865</v>
      </c>
      <c r="E90" s="198"/>
      <c r="F90" s="199"/>
      <c r="G90" s="198"/>
      <c r="H90" s="212">
        <v>350</v>
      </c>
      <c r="I90" s="213"/>
      <c r="J90" s="221"/>
      <c r="K90" s="338"/>
      <c r="L90" s="188"/>
      <c r="M90" s="188"/>
      <c r="N90" s="188"/>
      <c r="O90" s="188"/>
      <c r="P90" s="188"/>
      <c r="Q90" s="188"/>
      <c r="R90" s="188"/>
      <c r="S90" s="188"/>
      <c r="T90" s="188"/>
      <c r="U90" s="188"/>
    </row>
    <row r="91" spans="1:21">
      <c r="A91" s="202" t="s">
        <v>124</v>
      </c>
      <c r="B91" s="211">
        <v>4442</v>
      </c>
      <c r="C91" s="212">
        <v>1265.4</v>
      </c>
      <c r="D91" s="211">
        <v>3233</v>
      </c>
      <c r="E91" s="198"/>
      <c r="F91" s="199"/>
      <c r="G91" s="198"/>
      <c r="H91" s="212">
        <v>149</v>
      </c>
      <c r="I91" s="213"/>
      <c r="J91" s="221"/>
      <c r="K91" s="338"/>
      <c r="L91" s="188"/>
      <c r="M91" s="188"/>
      <c r="N91" s="188"/>
      <c r="O91" s="188"/>
      <c r="P91" s="188"/>
      <c r="Q91" s="188"/>
      <c r="R91" s="188"/>
      <c r="S91" s="188"/>
      <c r="T91" s="188"/>
      <c r="U91" s="188"/>
    </row>
    <row r="92" spans="1:21">
      <c r="A92" s="202" t="s">
        <v>125</v>
      </c>
      <c r="B92" s="211">
        <v>15591</v>
      </c>
      <c r="C92" s="212">
        <v>9848.17</v>
      </c>
      <c r="D92" s="211">
        <f>12839+2052</f>
        <v>14891</v>
      </c>
      <c r="E92" s="198"/>
      <c r="F92" s="199"/>
      <c r="G92" s="198"/>
      <c r="H92" s="212">
        <v>4829</v>
      </c>
      <c r="I92" s="213"/>
      <c r="J92" s="221"/>
      <c r="K92" s="338"/>
      <c r="L92" s="188"/>
      <c r="M92" s="188"/>
      <c r="N92" s="188"/>
      <c r="O92" s="188"/>
      <c r="P92" s="188"/>
      <c r="Q92" s="188"/>
      <c r="R92" s="188"/>
      <c r="S92" s="188"/>
      <c r="T92" s="188"/>
      <c r="U92" s="188"/>
    </row>
    <row r="93" spans="1:21">
      <c r="A93" s="202" t="s">
        <v>126</v>
      </c>
      <c r="B93" s="211">
        <v>6604</v>
      </c>
      <c r="C93" s="212">
        <v>454</v>
      </c>
      <c r="D93" s="211">
        <v>160</v>
      </c>
      <c r="E93" s="198"/>
      <c r="F93" s="199"/>
      <c r="G93" s="198"/>
      <c r="H93" s="212"/>
      <c r="I93" s="213"/>
      <c r="J93" s="221"/>
      <c r="K93" s="338"/>
      <c r="L93" s="188"/>
      <c r="M93" s="188"/>
      <c r="N93" s="188"/>
      <c r="O93" s="188"/>
      <c r="P93" s="188"/>
      <c r="Q93" s="188"/>
      <c r="R93" s="188"/>
      <c r="S93" s="188"/>
      <c r="T93" s="188"/>
      <c r="U93" s="188"/>
    </row>
    <row r="94" spans="1:21">
      <c r="A94" s="202" t="s">
        <v>127</v>
      </c>
      <c r="B94" s="211">
        <v>5266</v>
      </c>
      <c r="C94" s="213"/>
      <c r="D94" s="211">
        <v>6945</v>
      </c>
      <c r="E94" s="198"/>
      <c r="F94" s="199"/>
      <c r="G94" s="198"/>
      <c r="H94" s="212">
        <v>2000</v>
      </c>
      <c r="I94" s="213"/>
      <c r="J94" s="221"/>
      <c r="K94" s="338"/>
      <c r="L94" s="188"/>
      <c r="M94" s="188"/>
      <c r="N94" s="188"/>
      <c r="O94" s="188"/>
      <c r="P94" s="188"/>
      <c r="Q94" s="188"/>
      <c r="R94" s="188"/>
      <c r="S94" s="188"/>
      <c r="T94" s="188"/>
      <c r="U94" s="188"/>
    </row>
    <row r="95" spans="1:21">
      <c r="A95" s="202" t="s">
        <v>128</v>
      </c>
      <c r="B95" s="211">
        <v>1544</v>
      </c>
      <c r="C95" s="212"/>
      <c r="D95" s="211"/>
      <c r="E95" s="198"/>
      <c r="F95" s="199"/>
      <c r="G95" s="198"/>
      <c r="H95" s="212"/>
      <c r="I95" s="213"/>
      <c r="J95" s="221"/>
      <c r="K95" s="338"/>
      <c r="L95" s="188"/>
      <c r="M95" s="188"/>
      <c r="N95" s="188"/>
      <c r="O95" s="188"/>
      <c r="P95" s="188"/>
      <c r="Q95" s="188"/>
      <c r="R95" s="188"/>
      <c r="S95" s="188"/>
      <c r="T95" s="188"/>
      <c r="U95" s="188"/>
    </row>
    <row r="96" spans="1:21">
      <c r="A96" s="202" t="s">
        <v>129</v>
      </c>
      <c r="B96" s="211">
        <v>33</v>
      </c>
      <c r="C96" s="212"/>
      <c r="D96" s="211">
        <v>1421</v>
      </c>
      <c r="E96" s="198"/>
      <c r="F96" s="199"/>
      <c r="G96" s="198"/>
      <c r="H96" s="212"/>
      <c r="I96" s="213"/>
      <c r="J96" s="221"/>
      <c r="K96" s="338"/>
      <c r="L96" s="188"/>
      <c r="M96" s="188"/>
      <c r="N96" s="188"/>
      <c r="O96" s="188"/>
      <c r="P96" s="188"/>
      <c r="Q96" s="188"/>
      <c r="R96" s="188"/>
      <c r="S96" s="188"/>
      <c r="T96" s="188"/>
      <c r="U96" s="188"/>
    </row>
    <row r="97" spans="1:21">
      <c r="A97" s="202" t="s">
        <v>130</v>
      </c>
      <c r="B97" s="211"/>
      <c r="C97" s="212"/>
      <c r="D97" s="211">
        <v>950</v>
      </c>
      <c r="E97" s="198"/>
      <c r="F97" s="199"/>
      <c r="G97" s="198"/>
      <c r="H97" s="212"/>
      <c r="I97" s="213"/>
      <c r="J97" s="221"/>
      <c r="K97" s="338"/>
      <c r="L97" s="188"/>
      <c r="M97" s="188"/>
      <c r="N97" s="188"/>
      <c r="O97" s="188"/>
      <c r="P97" s="188"/>
      <c r="Q97" s="188"/>
      <c r="R97" s="188"/>
      <c r="S97" s="188"/>
      <c r="T97" s="188"/>
      <c r="U97" s="188"/>
    </row>
    <row r="98" spans="1:21">
      <c r="A98" s="202" t="s">
        <v>131</v>
      </c>
      <c r="B98" s="211">
        <v>8411</v>
      </c>
      <c r="C98" s="212">
        <v>6137</v>
      </c>
      <c r="D98" s="211">
        <v>4166</v>
      </c>
      <c r="E98" s="198"/>
      <c r="F98" s="199"/>
      <c r="G98" s="198"/>
      <c r="H98" s="212"/>
      <c r="I98" s="213"/>
      <c r="J98" s="221"/>
      <c r="K98" s="338"/>
      <c r="L98" s="188"/>
      <c r="M98" s="188"/>
      <c r="N98" s="188"/>
      <c r="O98" s="188"/>
      <c r="P98" s="188"/>
      <c r="Q98" s="188"/>
      <c r="R98" s="188"/>
      <c r="S98" s="188"/>
      <c r="T98" s="188"/>
      <c r="U98" s="188"/>
    </row>
    <row r="99" spans="1:21">
      <c r="A99" s="202" t="s">
        <v>132</v>
      </c>
      <c r="B99" s="211">
        <v>658</v>
      </c>
      <c r="C99" s="212"/>
      <c r="D99" s="211">
        <v>44</v>
      </c>
      <c r="E99" s="198"/>
      <c r="F99" s="199"/>
      <c r="G99" s="198"/>
      <c r="H99" s="212"/>
      <c r="I99" s="213"/>
      <c r="J99" s="221"/>
      <c r="K99" s="338"/>
      <c r="L99" s="188"/>
      <c r="M99" s="188"/>
      <c r="N99" s="188"/>
      <c r="O99" s="188"/>
      <c r="P99" s="188"/>
      <c r="Q99" s="188"/>
      <c r="R99" s="188"/>
      <c r="S99" s="188"/>
      <c r="T99" s="188"/>
      <c r="U99" s="188"/>
    </row>
    <row r="100" spans="1:21">
      <c r="A100" s="202" t="s">
        <v>133</v>
      </c>
      <c r="B100" s="211">
        <v>992</v>
      </c>
      <c r="C100" s="212"/>
      <c r="D100" s="211">
        <f>1+103</f>
        <v>104</v>
      </c>
      <c r="E100" s="198"/>
      <c r="F100" s="199"/>
      <c r="G100" s="198"/>
      <c r="H100" s="212"/>
      <c r="I100" s="213"/>
      <c r="J100" s="221"/>
      <c r="K100" s="33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</row>
    <row r="101" spans="1:21">
      <c r="A101" s="214" t="s">
        <v>134</v>
      </c>
      <c r="B101" s="203">
        <v>5950</v>
      </c>
      <c r="C101" s="203">
        <v>9806</v>
      </c>
      <c r="D101" s="203">
        <v>9736</v>
      </c>
      <c r="E101" s="198"/>
      <c r="F101" s="207"/>
      <c r="G101" s="198"/>
      <c r="H101" s="203">
        <v>30443</v>
      </c>
      <c r="I101" s="213"/>
      <c r="J101" s="221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</row>
    <row r="102" spans="1:21">
      <c r="A102" s="214" t="s">
        <v>135</v>
      </c>
      <c r="B102" s="215">
        <f>SUM(B103:B105)</f>
        <v>44699</v>
      </c>
      <c r="C102" s="216">
        <f>SUM(C103:C105)</f>
        <v>14835</v>
      </c>
      <c r="D102" s="215">
        <f>SUM(D103:D105)</f>
        <v>38134</v>
      </c>
      <c r="E102" s="198"/>
      <c r="F102" s="199"/>
      <c r="G102" s="198"/>
      <c r="H102" s="216">
        <f>SUM(H103:H105)</f>
        <v>6152</v>
      </c>
      <c r="I102" s="213"/>
      <c r="J102" s="221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</row>
    <row r="103" spans="1:21">
      <c r="A103" s="214" t="s">
        <v>136</v>
      </c>
      <c r="B103" s="203">
        <v>44634</v>
      </c>
      <c r="C103" s="203">
        <v>978</v>
      </c>
      <c r="D103" s="203">
        <v>38050</v>
      </c>
      <c r="E103" s="198"/>
      <c r="F103" s="207"/>
      <c r="G103" s="198"/>
      <c r="H103" s="203">
        <v>6077</v>
      </c>
      <c r="I103" s="213"/>
      <c r="J103" s="221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</row>
    <row r="104" spans="1:21">
      <c r="A104" s="214" t="s">
        <v>137</v>
      </c>
      <c r="B104" s="203">
        <v>65</v>
      </c>
      <c r="C104" s="203">
        <v>13857</v>
      </c>
      <c r="D104" s="203">
        <v>84</v>
      </c>
      <c r="E104" s="198"/>
      <c r="F104" s="207"/>
      <c r="G104" s="198"/>
      <c r="H104" s="203">
        <v>75</v>
      </c>
      <c r="I104" s="213"/>
      <c r="J104" s="221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</row>
    <row r="105" spans="1:21">
      <c r="A105" s="214" t="s">
        <v>138</v>
      </c>
      <c r="B105" s="203"/>
      <c r="C105" s="203"/>
      <c r="D105" s="203"/>
      <c r="E105" s="198"/>
      <c r="F105" s="207"/>
      <c r="G105" s="198"/>
      <c r="H105" s="203"/>
      <c r="I105" s="213"/>
      <c r="J105" s="221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</row>
    <row r="106" spans="1:21">
      <c r="A106" s="214" t="s">
        <v>139</v>
      </c>
      <c r="B106" s="203">
        <v>285</v>
      </c>
      <c r="C106" s="203">
        <v>216</v>
      </c>
      <c r="D106" s="203">
        <v>822</v>
      </c>
      <c r="E106" s="198"/>
      <c r="F106" s="207"/>
      <c r="G106" s="198"/>
      <c r="H106" s="203"/>
      <c r="I106" s="213"/>
      <c r="J106" s="221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</row>
    <row r="107" spans="1:21">
      <c r="A107" s="222" t="s">
        <v>140</v>
      </c>
      <c r="B107" s="203">
        <v>1800</v>
      </c>
      <c r="C107" s="203"/>
      <c r="D107" s="203">
        <v>7684</v>
      </c>
      <c r="E107" s="198"/>
      <c r="F107" s="207"/>
      <c r="G107" s="198"/>
      <c r="H107" s="203"/>
      <c r="I107" s="213"/>
      <c r="J107" s="221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</row>
    <row r="108" spans="1:21">
      <c r="A108" s="332" t="s">
        <v>141</v>
      </c>
      <c r="B108" s="339">
        <f>B44+B45</f>
        <v>352217</v>
      </c>
      <c r="C108" s="339">
        <f>C44+C45</f>
        <v>265449.445</v>
      </c>
      <c r="D108" s="339">
        <f>D44+D45</f>
        <v>332899</v>
      </c>
      <c r="E108" s="198">
        <f>D108/C108*100</f>
        <v>125.409567158824</v>
      </c>
      <c r="F108" s="199">
        <f>D108-B108</f>
        <v>-19318</v>
      </c>
      <c r="G108" s="198">
        <f>(D108/B108-1)*100</f>
        <v>-5.48468699693655</v>
      </c>
      <c r="H108" s="339">
        <f>H44+H45</f>
        <v>254324</v>
      </c>
      <c r="I108" s="213">
        <f>H108-D108</f>
        <v>-78575</v>
      </c>
      <c r="J108" s="221">
        <f>(H108/D108-1)*100</f>
        <v>-23.6032550413188</v>
      </c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</row>
    <row r="109" spans="1:21">
      <c r="A109" s="237"/>
      <c r="B109" s="237"/>
      <c r="C109" s="336"/>
      <c r="D109" s="336"/>
      <c r="E109" s="336"/>
      <c r="F109" s="336"/>
      <c r="G109" s="336"/>
      <c r="H109" s="336"/>
      <c r="I109" s="337"/>
      <c r="J109" s="336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</row>
    <row r="110" spans="1:21">
      <c r="A110" s="340"/>
      <c r="B110" s="340"/>
      <c r="C110" s="188"/>
      <c r="D110" s="188"/>
      <c r="E110" s="188"/>
      <c r="F110" s="188"/>
      <c r="G110" s="188"/>
      <c r="H110" s="188"/>
      <c r="I110" s="341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</row>
    <row r="111" spans="1:21">
      <c r="A111" s="340"/>
      <c r="B111" s="340"/>
      <c r="C111" s="188"/>
      <c r="D111" s="188"/>
      <c r="E111" s="188"/>
      <c r="F111" s="188"/>
      <c r="G111" s="188"/>
      <c r="H111" s="188"/>
      <c r="I111" s="341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</row>
    <row r="112" spans="1:21">
      <c r="A112" s="340"/>
      <c r="B112" s="340"/>
      <c r="C112" s="188"/>
      <c r="D112" s="188"/>
      <c r="E112" s="188"/>
      <c r="F112" s="188"/>
      <c r="G112" s="188"/>
      <c r="H112" s="188"/>
      <c r="I112" s="341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</row>
    <row r="113" spans="1:21">
      <c r="A113" s="340"/>
      <c r="B113" s="340"/>
      <c r="C113" s="188"/>
      <c r="D113" s="188"/>
      <c r="E113" s="188"/>
      <c r="F113" s="188"/>
      <c r="G113" s="188"/>
      <c r="H113" s="188"/>
      <c r="I113" s="341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</row>
    <row r="114" spans="1:21">
      <c r="A114" s="340"/>
      <c r="B114" s="340"/>
      <c r="C114" s="188"/>
      <c r="D114" s="188"/>
      <c r="E114" s="188"/>
      <c r="F114" s="188"/>
      <c r="G114" s="188"/>
      <c r="H114" s="188"/>
      <c r="I114" s="341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</row>
    <row r="115" spans="1:21">
      <c r="A115" s="340"/>
      <c r="B115" s="340"/>
      <c r="C115" s="188"/>
      <c r="D115" s="188"/>
      <c r="E115" s="188"/>
      <c r="F115" s="188"/>
      <c r="G115" s="188"/>
      <c r="H115" s="188"/>
      <c r="I115" s="341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</row>
    <row r="116" spans="1:21">
      <c r="A116" s="340"/>
      <c r="B116" s="340"/>
      <c r="C116" s="188"/>
      <c r="D116" s="188"/>
      <c r="E116" s="188"/>
      <c r="F116" s="188"/>
      <c r="G116" s="188"/>
      <c r="H116" s="188"/>
      <c r="I116" s="341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</row>
    <row r="117" spans="1:21">
      <c r="A117" s="340"/>
      <c r="B117" s="340"/>
      <c r="C117" s="188"/>
      <c r="D117" s="188"/>
      <c r="E117" s="188"/>
      <c r="F117" s="188"/>
      <c r="G117" s="188"/>
      <c r="H117" s="188"/>
      <c r="I117" s="341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</row>
    <row r="118" spans="1:21">
      <c r="A118" s="340"/>
      <c r="B118" s="340"/>
      <c r="C118" s="188"/>
      <c r="D118" s="188"/>
      <c r="E118" s="188"/>
      <c r="F118" s="188"/>
      <c r="G118" s="188"/>
      <c r="H118" s="188"/>
      <c r="I118" s="341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</row>
    <row r="119" spans="1:21">
      <c r="A119" s="340"/>
      <c r="B119" s="340"/>
      <c r="C119" s="188"/>
      <c r="D119" s="188"/>
      <c r="E119" s="188"/>
      <c r="F119" s="188"/>
      <c r="G119" s="188"/>
      <c r="H119" s="188"/>
      <c r="I119" s="341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</row>
    <row r="120" spans="1:21">
      <c r="A120" s="188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</row>
    <row r="121" spans="1:21">
      <c r="A121" s="188"/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</row>
    <row r="122" spans="1:21">
      <c r="A122" s="188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</row>
    <row r="123" spans="1:2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</row>
    <row r="124" spans="1:21">
      <c r="A124" s="188"/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</row>
    <row r="125" spans="1:21">
      <c r="A125" s="188"/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</row>
    <row r="126" spans="1:21">
      <c r="A126" s="188"/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</row>
    <row r="127" spans="1:21">
      <c r="A127" s="188"/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</row>
    <row r="128" spans="1:21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</row>
    <row r="129" spans="1:21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</row>
    <row r="130" spans="1:21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</row>
    <row r="131" spans="1:21">
      <c r="A131" s="188"/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</row>
    <row r="132" spans="1:21">
      <c r="A132" s="188"/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  <c r="U132" s="188"/>
    </row>
    <row r="133" spans="1:21">
      <c r="A133" s="188"/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</row>
    <row r="134" spans="1:21">
      <c r="A134" s="188"/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</row>
    <row r="135" spans="1:21">
      <c r="A135" s="188"/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</row>
    <row r="136" spans="1:21">
      <c r="A136" s="188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</row>
    <row r="137" spans="1:21">
      <c r="A137" s="188"/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</row>
    <row r="138" spans="1:21">
      <c r="A138" s="188"/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</row>
    <row r="139" spans="1:21">
      <c r="A139" s="188"/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</row>
    <row r="140" spans="1:21">
      <c r="A140" s="188"/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</row>
    <row r="141" spans="1:21">
      <c r="A141" s="188"/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</row>
    <row r="142" spans="1:21">
      <c r="A142" s="188"/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</row>
    <row r="143" spans="1:21">
      <c r="A143" s="188"/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</row>
    <row r="144" spans="1:21">
      <c r="A144" s="188"/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</row>
    <row r="145" spans="1:21">
      <c r="A145" s="188"/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</row>
    <row r="146" spans="1:21">
      <c r="A146" s="188"/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</row>
    <row r="147" spans="1:21">
      <c r="A147" s="188"/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</row>
    <row r="148" spans="1:21">
      <c r="A148" s="188"/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</row>
    <row r="149" spans="1:21">
      <c r="A149" s="188"/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</row>
    <row r="150" spans="1:21">
      <c r="A150" s="188"/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</row>
    <row r="151" spans="1:21">
      <c r="A151" s="188"/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</row>
    <row r="152" spans="1:21">
      <c r="A152" s="188"/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  <c r="S152" s="188"/>
      <c r="T152" s="188"/>
      <c r="U152" s="188"/>
    </row>
    <row r="153" spans="1:21">
      <c r="A153" s="188"/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</row>
    <row r="154" spans="1:21">
      <c r="A154" s="188"/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</row>
    <row r="155" spans="1:21">
      <c r="A155" s="188"/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</row>
    <row r="156" spans="1:21">
      <c r="A156" s="188"/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</row>
    <row r="157" spans="1:21">
      <c r="A157" s="188"/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</row>
    <row r="158" spans="1:21">
      <c r="A158" s="188"/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  <c r="T158" s="188"/>
      <c r="U158" s="188"/>
    </row>
    <row r="159" spans="1:21">
      <c r="A159" s="237"/>
      <c r="B159" s="237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  <c r="R159" s="188"/>
      <c r="S159" s="188"/>
      <c r="T159" s="188"/>
      <c r="U159" s="188"/>
    </row>
  </sheetData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321"/>
  <sheetViews>
    <sheetView showZeros="0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C808" sqref="C808"/>
    </sheetView>
  </sheetViews>
  <sheetFormatPr defaultColWidth="9" defaultRowHeight="14.25"/>
  <cols>
    <col min="1" max="1" width="43" customWidth="1"/>
    <col min="2" max="2" width="11.625" customWidth="1"/>
    <col min="3" max="3" width="14.25" customWidth="1"/>
    <col min="4" max="4" width="13.375" customWidth="1"/>
    <col min="5" max="5" width="9.875" customWidth="1"/>
    <col min="6" max="6" width="10.625" customWidth="1"/>
    <col min="7" max="7" width="9.5" customWidth="1"/>
    <col min="8" max="8" width="13" style="256" customWidth="1"/>
    <col min="11" max="11" width="9" customWidth="1"/>
    <col min="12" max="12" width="12.625" hidden="1" customWidth="1"/>
    <col min="13" max="13" width="10.375" hidden="1" customWidth="1"/>
    <col min="14" max="14" width="12.625" hidden="1" customWidth="1"/>
  </cols>
  <sheetData>
    <row r="1" customFormat="1" ht="22.5" spans="1:10">
      <c r="A1" s="257" t="s">
        <v>142</v>
      </c>
      <c r="B1" s="257"/>
      <c r="C1" s="257"/>
      <c r="D1" s="257"/>
      <c r="E1" s="257"/>
      <c r="F1" s="257"/>
      <c r="G1" s="257"/>
      <c r="H1" s="257"/>
      <c r="I1" s="257"/>
      <c r="J1" s="257"/>
    </row>
    <row r="2" customFormat="1" spans="1:10">
      <c r="A2" s="258"/>
      <c r="B2" s="258"/>
      <c r="C2" s="259"/>
      <c r="D2" s="259"/>
      <c r="E2" s="260"/>
      <c r="F2" s="261"/>
      <c r="G2" s="262"/>
      <c r="H2" s="263"/>
      <c r="I2" s="291" t="s">
        <v>25</v>
      </c>
      <c r="J2" s="291"/>
    </row>
    <row r="3" customFormat="1" spans="1:10">
      <c r="A3" s="264" t="s">
        <v>143</v>
      </c>
      <c r="B3" s="264">
        <v>2020</v>
      </c>
      <c r="C3" s="265" t="s">
        <v>28</v>
      </c>
      <c r="D3" s="265"/>
      <c r="E3" s="265"/>
      <c r="F3" s="265"/>
      <c r="G3" s="265"/>
      <c r="H3" s="265" t="s">
        <v>29</v>
      </c>
      <c r="I3" s="265"/>
      <c r="J3" s="265"/>
    </row>
    <row r="4" customFormat="1" spans="1:13">
      <c r="A4" s="264"/>
      <c r="B4" s="266" t="s">
        <v>32</v>
      </c>
      <c r="C4" s="266" t="s">
        <v>144</v>
      </c>
      <c r="D4" s="266" t="s">
        <v>32</v>
      </c>
      <c r="E4" s="267" t="s">
        <v>145</v>
      </c>
      <c r="F4" s="265" t="s">
        <v>34</v>
      </c>
      <c r="G4" s="265"/>
      <c r="H4" s="268" t="s">
        <v>35</v>
      </c>
      <c r="I4" s="264" t="s">
        <v>146</v>
      </c>
      <c r="J4" s="264"/>
      <c r="M4" s="292"/>
    </row>
    <row r="5" customFormat="1" spans="1:14">
      <c r="A5" s="264"/>
      <c r="B5" s="266"/>
      <c r="C5" s="266"/>
      <c r="D5" s="266"/>
      <c r="E5" s="267"/>
      <c r="F5" s="265" t="s">
        <v>37</v>
      </c>
      <c r="G5" s="269" t="s">
        <v>38</v>
      </c>
      <c r="H5" s="268"/>
      <c r="I5" s="293" t="s">
        <v>37</v>
      </c>
      <c r="J5" s="269" t="s">
        <v>38</v>
      </c>
      <c r="L5" t="s">
        <v>147</v>
      </c>
      <c r="M5" t="s">
        <v>148</v>
      </c>
      <c r="N5" t="s">
        <v>149</v>
      </c>
    </row>
    <row r="6" s="208" customFormat="1" spans="1:10">
      <c r="A6" s="270" t="s">
        <v>150</v>
      </c>
      <c r="B6" s="271">
        <f>B7+B19+B28+B40+B52+B63+B74+B86+B95+B105+B120+B129+B140+B152+B159+B168+B174+B181+B189+B196+B203+B209+B216+B222+B228+B234+B251</f>
        <v>25248</v>
      </c>
      <c r="C6" s="272">
        <v>18360.462383</v>
      </c>
      <c r="D6" s="271">
        <f>D7+D19+D28+D40+D52+D63+D74+D86+D95+D105+D120+D129+D140+D152+D159+D168+D174+D181+D189+D196+D203+D209+D216+D222+D228+D234+D251</f>
        <v>24704</v>
      </c>
      <c r="E6" s="273">
        <f>D6/C6*100</f>
        <v>134.549988364528</v>
      </c>
      <c r="F6" s="271">
        <f>D6-B6</f>
        <v>-544</v>
      </c>
      <c r="G6" s="274">
        <f>(D6/B6-1)*100</f>
        <v>-2.15462610899874</v>
      </c>
      <c r="H6" s="272">
        <f>H7+H19+H28+H40+H52+H63+H74+H86+H95+H105+H120+H129+H140+H152+H159+H168+H174+H181+H189+H196+H203+H209+H216+H222+H228+H234+H251</f>
        <v>19765</v>
      </c>
      <c r="I6" s="294">
        <f>H6-C6</f>
        <v>1404.537617</v>
      </c>
      <c r="J6" s="274">
        <f>(H6/C6-1)*100</f>
        <v>7.64979436629258</v>
      </c>
    </row>
    <row r="7" customFormat="1" hidden="1" spans="1:10">
      <c r="A7" s="275" t="s">
        <v>151</v>
      </c>
      <c r="B7" s="276">
        <f>SUM(B8:B18)</f>
        <v>733</v>
      </c>
      <c r="C7" s="277">
        <v>860.987128</v>
      </c>
      <c r="D7" s="276">
        <f>SUM(D8:D18)</f>
        <v>778</v>
      </c>
      <c r="E7" s="278">
        <f>D7/C7*100</f>
        <v>90.3613973657455</v>
      </c>
      <c r="F7" s="276">
        <f>D7-B7</f>
        <v>45</v>
      </c>
      <c r="G7" s="279">
        <f>(D7/B7-1)*100</f>
        <v>6.13915416098227</v>
      </c>
      <c r="H7" s="277">
        <f>SUM(H8:H18)</f>
        <v>523</v>
      </c>
      <c r="I7" s="295">
        <f>H7-C7</f>
        <v>-337.987128</v>
      </c>
      <c r="J7" s="279">
        <f>(H7/C7-1)*100</f>
        <v>-39.2557701513047</v>
      </c>
    </row>
    <row r="8" customFormat="1" hidden="1" spans="1:12">
      <c r="A8" s="280" t="s">
        <v>152</v>
      </c>
      <c r="B8" s="240">
        <v>596</v>
      </c>
      <c r="C8" s="281">
        <v>661.687128</v>
      </c>
      <c r="D8" s="240">
        <v>496</v>
      </c>
      <c r="E8" s="227"/>
      <c r="F8" s="228"/>
      <c r="G8" s="229"/>
      <c r="H8" s="281">
        <f t="shared" ref="H8:H18" si="0">L8+M8+N8</f>
        <v>309</v>
      </c>
      <c r="I8" s="240"/>
      <c r="J8" s="229"/>
      <c r="L8">
        <v>309</v>
      </c>
    </row>
    <row r="9" customFormat="1" hidden="1" spans="1:12">
      <c r="A9" s="280" t="s">
        <v>153</v>
      </c>
      <c r="B9" s="240">
        <v>100</v>
      </c>
      <c r="C9" s="281">
        <v>188.1</v>
      </c>
      <c r="D9" s="240">
        <v>191</v>
      </c>
      <c r="E9" s="227"/>
      <c r="F9" s="228"/>
      <c r="G9" s="229"/>
      <c r="H9" s="281">
        <f t="shared" si="0"/>
        <v>29</v>
      </c>
      <c r="I9" s="240"/>
      <c r="J9" s="229"/>
      <c r="L9">
        <v>29</v>
      </c>
    </row>
    <row r="10" customFormat="1" hidden="1" spans="1:10">
      <c r="A10" s="282" t="s">
        <v>154</v>
      </c>
      <c r="B10" s="240">
        <v>0</v>
      </c>
      <c r="C10" s="281">
        <v>0</v>
      </c>
      <c r="D10" s="240"/>
      <c r="E10" s="227"/>
      <c r="F10" s="228"/>
      <c r="G10" s="229"/>
      <c r="H10" s="281">
        <f t="shared" si="0"/>
        <v>0</v>
      </c>
      <c r="I10" s="240"/>
      <c r="J10" s="229"/>
    </row>
    <row r="11" customFormat="1" hidden="1" spans="1:12">
      <c r="A11" s="282" t="s">
        <v>155</v>
      </c>
      <c r="B11" s="240">
        <v>0</v>
      </c>
      <c r="C11" s="281">
        <v>0</v>
      </c>
      <c r="D11" s="240"/>
      <c r="E11" s="227"/>
      <c r="F11" s="228"/>
      <c r="G11" s="229"/>
      <c r="H11" s="281">
        <f t="shared" si="0"/>
        <v>37</v>
      </c>
      <c r="I11" s="240"/>
      <c r="J11" s="229"/>
      <c r="L11">
        <v>37</v>
      </c>
    </row>
    <row r="12" customFormat="1" hidden="1" spans="1:12">
      <c r="A12" s="282" t="s">
        <v>156</v>
      </c>
      <c r="B12" s="240">
        <v>0</v>
      </c>
      <c r="C12" s="281">
        <v>0</v>
      </c>
      <c r="D12" s="240"/>
      <c r="E12" s="227"/>
      <c r="F12" s="228"/>
      <c r="G12" s="229"/>
      <c r="H12" s="281">
        <f t="shared" si="0"/>
        <v>12</v>
      </c>
      <c r="I12" s="240"/>
      <c r="J12" s="229"/>
      <c r="L12">
        <v>12</v>
      </c>
    </row>
    <row r="13" customFormat="1" hidden="1" spans="1:12">
      <c r="A13" s="283" t="s">
        <v>157</v>
      </c>
      <c r="B13" s="240">
        <v>0</v>
      </c>
      <c r="C13" s="281">
        <v>0</v>
      </c>
      <c r="D13" s="240"/>
      <c r="E13" s="227"/>
      <c r="F13" s="228"/>
      <c r="G13" s="229"/>
      <c r="H13" s="281">
        <f t="shared" si="0"/>
        <v>10</v>
      </c>
      <c r="I13" s="240"/>
      <c r="J13" s="229"/>
      <c r="L13">
        <v>10</v>
      </c>
    </row>
    <row r="14" customFormat="1" hidden="1" spans="1:12">
      <c r="A14" s="283" t="s">
        <v>158</v>
      </c>
      <c r="B14" s="284">
        <v>0</v>
      </c>
      <c r="C14" s="281">
        <v>0</v>
      </c>
      <c r="D14" s="284"/>
      <c r="E14" s="227"/>
      <c r="F14" s="228"/>
      <c r="G14" s="229"/>
      <c r="H14" s="281">
        <f t="shared" si="0"/>
        <v>115</v>
      </c>
      <c r="I14" s="240"/>
      <c r="J14" s="229"/>
      <c r="L14">
        <v>115</v>
      </c>
    </row>
    <row r="15" customFormat="1" hidden="1" spans="1:10">
      <c r="A15" s="283" t="s">
        <v>159</v>
      </c>
      <c r="B15" s="284">
        <v>32</v>
      </c>
      <c r="C15" s="281">
        <v>0</v>
      </c>
      <c r="D15" s="284"/>
      <c r="E15" s="227"/>
      <c r="F15" s="228"/>
      <c r="G15" s="229"/>
      <c r="H15" s="281">
        <f t="shared" si="0"/>
        <v>0</v>
      </c>
      <c r="I15" s="240"/>
      <c r="J15" s="229"/>
    </row>
    <row r="16" customFormat="1" hidden="1" spans="1:10">
      <c r="A16" s="283" t="s">
        <v>160</v>
      </c>
      <c r="B16" s="240">
        <v>0</v>
      </c>
      <c r="C16" s="281">
        <v>0</v>
      </c>
      <c r="D16" s="240"/>
      <c r="E16" s="227"/>
      <c r="F16" s="228"/>
      <c r="G16" s="229"/>
      <c r="H16" s="281">
        <f t="shared" si="0"/>
        <v>0</v>
      </c>
      <c r="I16" s="240"/>
      <c r="J16" s="229"/>
    </row>
    <row r="17" customFormat="1" hidden="1" spans="1:10">
      <c r="A17" s="283" t="s">
        <v>161</v>
      </c>
      <c r="B17" s="240">
        <v>0</v>
      </c>
      <c r="C17" s="281">
        <v>0</v>
      </c>
      <c r="D17" s="240"/>
      <c r="E17" s="227"/>
      <c r="F17" s="228"/>
      <c r="G17" s="229"/>
      <c r="H17" s="281">
        <f t="shared" si="0"/>
        <v>0</v>
      </c>
      <c r="I17" s="240">
        <f>H17-C17</f>
        <v>0</v>
      </c>
      <c r="J17" s="229"/>
    </row>
    <row r="18" customFormat="1" hidden="1" spans="1:14">
      <c r="A18" s="283" t="s">
        <v>162</v>
      </c>
      <c r="B18" s="284">
        <v>5</v>
      </c>
      <c r="C18" s="281">
        <v>11.2</v>
      </c>
      <c r="D18" s="285">
        <v>91</v>
      </c>
      <c r="E18" s="227"/>
      <c r="F18" s="228"/>
      <c r="G18" s="229"/>
      <c r="H18" s="281">
        <f t="shared" si="0"/>
        <v>11</v>
      </c>
      <c r="I18" s="240"/>
      <c r="J18" s="229"/>
      <c r="N18">
        <v>11</v>
      </c>
    </row>
    <row r="19" customFormat="1" hidden="1" spans="1:10">
      <c r="A19" s="275" t="s">
        <v>163</v>
      </c>
      <c r="B19" s="276">
        <v>393</v>
      </c>
      <c r="C19" s="277">
        <v>337.717271</v>
      </c>
      <c r="D19" s="276">
        <f>SUM(D20:D27)</f>
        <v>342</v>
      </c>
      <c r="E19" s="278">
        <f>D19/C19*100</f>
        <v>101.268140355191</v>
      </c>
      <c r="F19" s="276">
        <f>D19-B19</f>
        <v>-51</v>
      </c>
      <c r="G19" s="279">
        <f>(D19/B19-1)*100</f>
        <v>-12.9770992366412</v>
      </c>
      <c r="H19" s="277">
        <f>SUM(H20:H27)</f>
        <v>318</v>
      </c>
      <c r="I19" s="295">
        <f>H19-C19</f>
        <v>-19.717271</v>
      </c>
      <c r="J19" s="279">
        <f>(H19/C19-1)*100</f>
        <v>-5.83839581008576</v>
      </c>
    </row>
    <row r="20" customFormat="1" hidden="1" spans="1:12">
      <c r="A20" s="280" t="s">
        <v>152</v>
      </c>
      <c r="B20" s="240">
        <v>301</v>
      </c>
      <c r="C20" s="281">
        <v>277.717271</v>
      </c>
      <c r="D20" s="240">
        <v>261</v>
      </c>
      <c r="E20" s="227"/>
      <c r="F20" s="228"/>
      <c r="G20" s="229"/>
      <c r="H20" s="281">
        <f t="shared" ref="H20:H27" si="1">L20+M20+N20</f>
        <v>258</v>
      </c>
      <c r="I20" s="240"/>
      <c r="J20" s="229"/>
      <c r="L20">
        <v>258</v>
      </c>
    </row>
    <row r="21" customFormat="1" hidden="1" spans="1:10">
      <c r="A21" s="280" t="s">
        <v>153</v>
      </c>
      <c r="B21" s="240">
        <v>0</v>
      </c>
      <c r="C21" s="281">
        <v>0</v>
      </c>
      <c r="D21" s="240">
        <v>29</v>
      </c>
      <c r="E21" s="227"/>
      <c r="F21" s="228"/>
      <c r="G21" s="229"/>
      <c r="H21" s="281">
        <f t="shared" si="1"/>
        <v>0</v>
      </c>
      <c r="I21" s="240"/>
      <c r="J21" s="229"/>
    </row>
    <row r="22" customFormat="1" hidden="1" spans="1:10">
      <c r="A22" s="282" t="s">
        <v>154</v>
      </c>
      <c r="B22" s="240">
        <v>0</v>
      </c>
      <c r="C22" s="281">
        <v>0</v>
      </c>
      <c r="D22" s="240"/>
      <c r="E22" s="227"/>
      <c r="F22" s="228"/>
      <c r="G22" s="229"/>
      <c r="H22" s="281">
        <f t="shared" si="1"/>
        <v>0</v>
      </c>
      <c r="I22" s="240"/>
      <c r="J22" s="229"/>
    </row>
    <row r="23" customFormat="1" hidden="1" spans="1:12">
      <c r="A23" s="282" t="s">
        <v>164</v>
      </c>
      <c r="B23" s="240">
        <v>3</v>
      </c>
      <c r="C23" s="281">
        <v>6.3</v>
      </c>
      <c r="D23" s="240">
        <v>6</v>
      </c>
      <c r="E23" s="227"/>
      <c r="F23" s="228"/>
      <c r="G23" s="229"/>
      <c r="H23" s="281">
        <f t="shared" si="1"/>
        <v>4</v>
      </c>
      <c r="I23" s="240"/>
      <c r="J23" s="229"/>
      <c r="L23">
        <v>4</v>
      </c>
    </row>
    <row r="24" customFormat="1" hidden="1" spans="1:12">
      <c r="A24" s="282" t="s">
        <v>165</v>
      </c>
      <c r="B24" s="240">
        <v>2</v>
      </c>
      <c r="C24" s="281">
        <v>0.8</v>
      </c>
      <c r="D24" s="240">
        <v>1</v>
      </c>
      <c r="E24" s="227"/>
      <c r="F24" s="228"/>
      <c r="G24" s="229"/>
      <c r="H24" s="281">
        <f t="shared" si="1"/>
        <v>1</v>
      </c>
      <c r="I24" s="240"/>
      <c r="J24" s="229"/>
      <c r="L24">
        <v>1</v>
      </c>
    </row>
    <row r="25" customFormat="1" hidden="1" spans="1:12">
      <c r="A25" s="282" t="s">
        <v>166</v>
      </c>
      <c r="B25" s="240">
        <v>44</v>
      </c>
      <c r="C25" s="281">
        <v>44.9</v>
      </c>
      <c r="D25" s="240">
        <v>42</v>
      </c>
      <c r="E25" s="227"/>
      <c r="F25" s="228"/>
      <c r="G25" s="229"/>
      <c r="H25" s="281">
        <f t="shared" si="1"/>
        <v>47</v>
      </c>
      <c r="I25" s="240"/>
      <c r="J25" s="229"/>
      <c r="L25">
        <v>47</v>
      </c>
    </row>
    <row r="26" customFormat="1" hidden="1" spans="1:10">
      <c r="A26" s="282" t="s">
        <v>161</v>
      </c>
      <c r="B26" s="240">
        <v>0</v>
      </c>
      <c r="C26" s="281">
        <v>0</v>
      </c>
      <c r="D26" s="240"/>
      <c r="E26" s="227"/>
      <c r="F26" s="228"/>
      <c r="G26" s="229"/>
      <c r="H26" s="281">
        <f t="shared" si="1"/>
        <v>0</v>
      </c>
      <c r="I26" s="240">
        <f>H26-C26</f>
        <v>0</v>
      </c>
      <c r="J26" s="229"/>
    </row>
    <row r="27" customFormat="1" hidden="1" spans="1:12">
      <c r="A27" s="282" t="s">
        <v>167</v>
      </c>
      <c r="B27" s="240">
        <v>43</v>
      </c>
      <c r="C27" s="286">
        <v>8</v>
      </c>
      <c r="D27" s="240">
        <v>3</v>
      </c>
      <c r="E27" s="227"/>
      <c r="F27" s="228"/>
      <c r="G27" s="229"/>
      <c r="H27" s="281">
        <f t="shared" si="1"/>
        <v>8</v>
      </c>
      <c r="I27" s="240"/>
      <c r="J27" s="229"/>
      <c r="L27">
        <v>8</v>
      </c>
    </row>
    <row r="28" customFormat="1" hidden="1" spans="1:10">
      <c r="A28" s="275" t="s">
        <v>168</v>
      </c>
      <c r="B28" s="276">
        <v>8578</v>
      </c>
      <c r="C28" s="277">
        <v>5830.032018</v>
      </c>
      <c r="D28" s="276">
        <f>SUM(D29:D39)</f>
        <v>9764</v>
      </c>
      <c r="E28" s="278">
        <f>D28/C28*100</f>
        <v>167.477639399818</v>
      </c>
      <c r="F28" s="276">
        <f>D28-B28</f>
        <v>1186</v>
      </c>
      <c r="G28" s="279">
        <f>(D28/B28-1)*100</f>
        <v>13.8260666822103</v>
      </c>
      <c r="H28" s="277">
        <f>SUM(H29:H39)</f>
        <v>8540</v>
      </c>
      <c r="I28" s="295">
        <f>H28-C28</f>
        <v>2709.967982</v>
      </c>
      <c r="J28" s="279">
        <f>(H28/C28-1)*100</f>
        <v>46.4829004992267</v>
      </c>
    </row>
    <row r="29" customFormat="1" hidden="1" spans="1:12">
      <c r="A29" s="280" t="s">
        <v>152</v>
      </c>
      <c r="B29" s="240">
        <v>6786</v>
      </c>
      <c r="C29" s="287">
        <v>4699.206018</v>
      </c>
      <c r="D29" s="240">
        <v>6141</v>
      </c>
      <c r="E29" s="227"/>
      <c r="F29" s="228"/>
      <c r="G29" s="229"/>
      <c r="H29" s="281">
        <f t="shared" ref="H29:H39" si="2">L29+M29+N29</f>
        <v>7329</v>
      </c>
      <c r="I29" s="240"/>
      <c r="J29" s="229"/>
      <c r="L29">
        <v>7329</v>
      </c>
    </row>
    <row r="30" customFormat="1" hidden="1" spans="1:12">
      <c r="A30" s="280" t="s">
        <v>153</v>
      </c>
      <c r="B30" s="240">
        <v>1741</v>
      </c>
      <c r="C30" s="287">
        <v>1091.266</v>
      </c>
      <c r="D30" s="240">
        <v>3056</v>
      </c>
      <c r="E30" s="227"/>
      <c r="F30" s="228"/>
      <c r="G30" s="229"/>
      <c r="H30" s="281">
        <f t="shared" si="2"/>
        <v>1154</v>
      </c>
      <c r="I30" s="240"/>
      <c r="J30" s="229"/>
      <c r="L30">
        <v>1154</v>
      </c>
    </row>
    <row r="31" customFormat="1" hidden="1" spans="1:10">
      <c r="A31" s="282" t="s">
        <v>154</v>
      </c>
      <c r="B31" s="240">
        <v>0</v>
      </c>
      <c r="C31" s="287">
        <v>0</v>
      </c>
      <c r="D31" s="240"/>
      <c r="E31" s="227"/>
      <c r="F31" s="228"/>
      <c r="G31" s="229"/>
      <c r="H31" s="281">
        <f t="shared" si="2"/>
        <v>0</v>
      </c>
      <c r="I31" s="240"/>
      <c r="J31" s="229"/>
    </row>
    <row r="32" customFormat="1" hidden="1" spans="1:10">
      <c r="A32" s="282" t="s">
        <v>169</v>
      </c>
      <c r="B32" s="240">
        <v>0</v>
      </c>
      <c r="C32" s="287">
        <v>0</v>
      </c>
      <c r="D32" s="240"/>
      <c r="E32" s="227"/>
      <c r="F32" s="228"/>
      <c r="G32" s="229"/>
      <c r="H32" s="281">
        <f t="shared" si="2"/>
        <v>0</v>
      </c>
      <c r="I32" s="240"/>
      <c r="J32" s="229"/>
    </row>
    <row r="33" customFormat="1" hidden="1" spans="1:10">
      <c r="A33" s="282" t="s">
        <v>170</v>
      </c>
      <c r="B33" s="240">
        <v>0</v>
      </c>
      <c r="C33" s="287">
        <v>0</v>
      </c>
      <c r="D33" s="240"/>
      <c r="E33" s="227"/>
      <c r="F33" s="228"/>
      <c r="G33" s="229"/>
      <c r="H33" s="281">
        <f t="shared" si="2"/>
        <v>0</v>
      </c>
      <c r="I33" s="240"/>
      <c r="J33" s="229"/>
    </row>
    <row r="34" customFormat="1" hidden="1" spans="1:12">
      <c r="A34" s="280" t="s">
        <v>171</v>
      </c>
      <c r="B34" s="240">
        <v>51</v>
      </c>
      <c r="C34" s="287">
        <v>39.56</v>
      </c>
      <c r="D34" s="240">
        <v>517</v>
      </c>
      <c r="E34" s="227"/>
      <c r="F34" s="228"/>
      <c r="G34" s="229"/>
      <c r="H34" s="281">
        <f t="shared" si="2"/>
        <v>47</v>
      </c>
      <c r="I34" s="240"/>
      <c r="J34" s="229"/>
      <c r="L34">
        <v>47</v>
      </c>
    </row>
    <row r="35" customFormat="1" hidden="1" spans="1:10">
      <c r="A35" s="280" t="s">
        <v>172</v>
      </c>
      <c r="B35" s="240"/>
      <c r="C35" s="287">
        <v>0</v>
      </c>
      <c r="D35" s="240"/>
      <c r="E35" s="227"/>
      <c r="F35" s="228"/>
      <c r="G35" s="229"/>
      <c r="H35" s="281">
        <f t="shared" si="2"/>
        <v>0</v>
      </c>
      <c r="I35" s="240"/>
      <c r="J35" s="229"/>
    </row>
    <row r="36" customFormat="1" hidden="1" spans="1:10">
      <c r="A36" s="280" t="s">
        <v>173</v>
      </c>
      <c r="B36" s="240"/>
      <c r="C36" s="287">
        <v>0</v>
      </c>
      <c r="D36" s="240">
        <v>8</v>
      </c>
      <c r="E36" s="227"/>
      <c r="F36" s="228"/>
      <c r="G36" s="229"/>
      <c r="H36" s="281">
        <f t="shared" si="2"/>
        <v>0</v>
      </c>
      <c r="I36" s="240"/>
      <c r="J36" s="229"/>
    </row>
    <row r="37" customFormat="1" hidden="1" spans="1:10">
      <c r="A37" s="282" t="s">
        <v>174</v>
      </c>
      <c r="B37" s="240"/>
      <c r="C37" s="287">
        <v>0</v>
      </c>
      <c r="D37" s="240"/>
      <c r="E37" s="227"/>
      <c r="F37" s="228"/>
      <c r="G37" s="229"/>
      <c r="H37" s="281">
        <f t="shared" si="2"/>
        <v>0</v>
      </c>
      <c r="I37" s="240"/>
      <c r="J37" s="229"/>
    </row>
    <row r="38" customFormat="1" hidden="1" spans="1:10">
      <c r="A38" s="282" t="s">
        <v>161</v>
      </c>
      <c r="B38" s="240"/>
      <c r="C38" s="287">
        <v>0</v>
      </c>
      <c r="D38" s="240">
        <v>42</v>
      </c>
      <c r="E38" s="227"/>
      <c r="F38" s="228"/>
      <c r="G38" s="229"/>
      <c r="H38" s="281">
        <f t="shared" si="2"/>
        <v>0</v>
      </c>
      <c r="I38" s="240"/>
      <c r="J38" s="229"/>
    </row>
    <row r="39" customFormat="1" hidden="1" spans="1:12">
      <c r="A39" s="282" t="s">
        <v>175</v>
      </c>
      <c r="B39" s="240"/>
      <c r="C39" s="287">
        <v>0</v>
      </c>
      <c r="D39" s="240"/>
      <c r="E39" s="227"/>
      <c r="F39" s="228"/>
      <c r="G39" s="229"/>
      <c r="H39" s="281">
        <f t="shared" si="2"/>
        <v>10</v>
      </c>
      <c r="I39" s="240"/>
      <c r="J39" s="229"/>
      <c r="L39">
        <v>10</v>
      </c>
    </row>
    <row r="40" customFormat="1" hidden="1" spans="1:10">
      <c r="A40" s="275" t="s">
        <v>176</v>
      </c>
      <c r="B40" s="288">
        <v>1255</v>
      </c>
      <c r="C40" s="289">
        <v>490.857506</v>
      </c>
      <c r="D40" s="288">
        <f>SUM(D41:D51)</f>
        <v>521</v>
      </c>
      <c r="E40" s="278">
        <f>D40/C40*100</f>
        <v>106.140782942413</v>
      </c>
      <c r="F40" s="276">
        <f>D40-B40</f>
        <v>-734</v>
      </c>
      <c r="G40" s="279">
        <f>(D40/B40-1)*100</f>
        <v>-58.4860557768924</v>
      </c>
      <c r="H40" s="289">
        <f>SUM(H41:H51)</f>
        <v>497</v>
      </c>
      <c r="I40" s="295">
        <f>H40-C40</f>
        <v>6.142494</v>
      </c>
      <c r="J40" s="279">
        <f>(H40/C40-1)*100</f>
        <v>1.25138027328038</v>
      </c>
    </row>
    <row r="41" customFormat="1" hidden="1" spans="1:12">
      <c r="A41" s="280" t="s">
        <v>152</v>
      </c>
      <c r="B41" s="240">
        <v>1004</v>
      </c>
      <c r="C41" s="287">
        <v>467.507506</v>
      </c>
      <c r="D41" s="240">
        <v>441</v>
      </c>
      <c r="E41" s="227"/>
      <c r="F41" s="228"/>
      <c r="G41" s="229"/>
      <c r="H41" s="281">
        <f t="shared" ref="H41:H51" si="3">L41+M41+N41</f>
        <v>468</v>
      </c>
      <c r="I41" s="240"/>
      <c r="J41" s="229"/>
      <c r="L41">
        <v>468</v>
      </c>
    </row>
    <row r="42" customFormat="1" hidden="1" spans="1:12">
      <c r="A42" s="280" t="s">
        <v>153</v>
      </c>
      <c r="B42" s="240">
        <v>192</v>
      </c>
      <c r="C42" s="287">
        <v>21.85</v>
      </c>
      <c r="D42" s="240">
        <v>56</v>
      </c>
      <c r="E42" s="227"/>
      <c r="F42" s="228"/>
      <c r="G42" s="229"/>
      <c r="H42" s="281">
        <f t="shared" si="3"/>
        <v>20</v>
      </c>
      <c r="I42" s="240"/>
      <c r="J42" s="229"/>
      <c r="L42">
        <v>20</v>
      </c>
    </row>
    <row r="43" customFormat="1" hidden="1" spans="1:10">
      <c r="A43" s="282" t="s">
        <v>154</v>
      </c>
      <c r="B43" s="240"/>
      <c r="C43" s="287">
        <v>0</v>
      </c>
      <c r="D43" s="240"/>
      <c r="E43" s="227"/>
      <c r="F43" s="228"/>
      <c r="G43" s="229"/>
      <c r="H43" s="281">
        <f t="shared" si="3"/>
        <v>0</v>
      </c>
      <c r="I43" s="240"/>
      <c r="J43" s="229"/>
    </row>
    <row r="44" customFormat="1" hidden="1" spans="1:10">
      <c r="A44" s="282" t="s">
        <v>177</v>
      </c>
      <c r="B44" s="240"/>
      <c r="C44" s="287">
        <v>0</v>
      </c>
      <c r="D44" s="240"/>
      <c r="E44" s="227"/>
      <c r="F44" s="228"/>
      <c r="G44" s="229"/>
      <c r="H44" s="281">
        <f t="shared" si="3"/>
        <v>0</v>
      </c>
      <c r="I44" s="240"/>
      <c r="J44" s="229"/>
    </row>
    <row r="45" customFormat="1" hidden="1" spans="1:10">
      <c r="A45" s="282" t="s">
        <v>178</v>
      </c>
      <c r="B45" s="240"/>
      <c r="C45" s="287">
        <v>0</v>
      </c>
      <c r="D45" s="240"/>
      <c r="E45" s="227"/>
      <c r="F45" s="228"/>
      <c r="G45" s="229"/>
      <c r="H45" s="281">
        <f t="shared" si="3"/>
        <v>0</v>
      </c>
      <c r="I45" s="240"/>
      <c r="J45" s="229"/>
    </row>
    <row r="46" customFormat="1" hidden="1" spans="1:10">
      <c r="A46" s="280" t="s">
        <v>179</v>
      </c>
      <c r="B46" s="240"/>
      <c r="C46" s="287">
        <v>0</v>
      </c>
      <c r="D46" s="240"/>
      <c r="E46" s="227"/>
      <c r="F46" s="228"/>
      <c r="G46" s="229"/>
      <c r="H46" s="281">
        <f t="shared" si="3"/>
        <v>0</v>
      </c>
      <c r="I46" s="240"/>
      <c r="J46" s="229"/>
    </row>
    <row r="47" customFormat="1" hidden="1" spans="1:10">
      <c r="A47" s="280" t="s">
        <v>180</v>
      </c>
      <c r="B47" s="240"/>
      <c r="C47" s="287">
        <v>0</v>
      </c>
      <c r="D47" s="240"/>
      <c r="E47" s="227"/>
      <c r="F47" s="228"/>
      <c r="G47" s="229"/>
      <c r="H47" s="281">
        <f t="shared" si="3"/>
        <v>0</v>
      </c>
      <c r="I47" s="240"/>
      <c r="J47" s="229"/>
    </row>
    <row r="48" customFormat="1" hidden="1" spans="1:12">
      <c r="A48" s="280" t="s">
        <v>181</v>
      </c>
      <c r="B48" s="240"/>
      <c r="C48" s="287">
        <v>0</v>
      </c>
      <c r="D48" s="240">
        <v>3</v>
      </c>
      <c r="E48" s="227"/>
      <c r="F48" s="228"/>
      <c r="G48" s="229"/>
      <c r="H48" s="281">
        <f t="shared" si="3"/>
        <v>6</v>
      </c>
      <c r="I48" s="240"/>
      <c r="J48" s="229"/>
      <c r="L48">
        <v>6</v>
      </c>
    </row>
    <row r="49" customFormat="1" hidden="1" spans="1:10">
      <c r="A49" s="280" t="s">
        <v>182</v>
      </c>
      <c r="B49" s="240"/>
      <c r="C49" s="287">
        <v>0</v>
      </c>
      <c r="D49" s="240"/>
      <c r="E49" s="227"/>
      <c r="F49" s="228"/>
      <c r="G49" s="229"/>
      <c r="H49" s="281">
        <f t="shared" si="3"/>
        <v>0</v>
      </c>
      <c r="I49" s="240"/>
      <c r="J49" s="229"/>
    </row>
    <row r="50" customFormat="1" hidden="1" spans="1:10">
      <c r="A50" s="280" t="s">
        <v>161</v>
      </c>
      <c r="B50" s="240">
        <v>17</v>
      </c>
      <c r="C50" s="287">
        <v>0</v>
      </c>
      <c r="D50" s="240"/>
      <c r="E50" s="227"/>
      <c r="F50" s="228"/>
      <c r="G50" s="229"/>
      <c r="H50" s="281">
        <f t="shared" si="3"/>
        <v>0</v>
      </c>
      <c r="I50" s="240"/>
      <c r="J50" s="229"/>
    </row>
    <row r="51" customFormat="1" hidden="1" spans="1:12">
      <c r="A51" s="282" t="s">
        <v>183</v>
      </c>
      <c r="B51" s="284">
        <v>42</v>
      </c>
      <c r="C51" s="287">
        <v>1.5</v>
      </c>
      <c r="D51" s="285">
        <v>21</v>
      </c>
      <c r="E51" s="227"/>
      <c r="F51" s="228"/>
      <c r="G51" s="229"/>
      <c r="H51" s="281">
        <f t="shared" si="3"/>
        <v>3</v>
      </c>
      <c r="I51" s="240">
        <v>0</v>
      </c>
      <c r="J51" s="229">
        <v>0</v>
      </c>
      <c r="L51">
        <v>3</v>
      </c>
    </row>
    <row r="52" customFormat="1" hidden="1" spans="1:10">
      <c r="A52" s="290" t="s">
        <v>184</v>
      </c>
      <c r="B52" s="288">
        <v>756</v>
      </c>
      <c r="C52" s="289">
        <v>633.828741</v>
      </c>
      <c r="D52" s="288">
        <f>SUM(D53:D62)</f>
        <v>850</v>
      </c>
      <c r="E52" s="278">
        <f>D52/C52*100</f>
        <v>134.10562586022</v>
      </c>
      <c r="F52" s="276">
        <f>D52-B52</f>
        <v>94</v>
      </c>
      <c r="G52" s="279">
        <f>(D52/B52-1)*100</f>
        <v>12.4338624338624</v>
      </c>
      <c r="H52" s="289">
        <f>SUM(H53:H62)</f>
        <v>640</v>
      </c>
      <c r="I52" s="295">
        <f>H52-C52</f>
        <v>6.17125899999996</v>
      </c>
      <c r="J52" s="279">
        <f>(H52/C52-1)*100</f>
        <v>0.973647706518244</v>
      </c>
    </row>
    <row r="53" customFormat="1" hidden="1" spans="1:12">
      <c r="A53" s="282" t="s">
        <v>152</v>
      </c>
      <c r="B53" s="240">
        <v>258</v>
      </c>
      <c r="C53" s="287">
        <v>239.690016</v>
      </c>
      <c r="D53" s="240">
        <v>328</v>
      </c>
      <c r="E53" s="227"/>
      <c r="F53" s="228"/>
      <c r="G53" s="229"/>
      <c r="H53" s="281">
        <f t="shared" ref="H53:H62" si="4">L53+M53+N53</f>
        <v>267</v>
      </c>
      <c r="I53" s="240"/>
      <c r="J53" s="229"/>
      <c r="L53" s="208">
        <v>267</v>
      </c>
    </row>
    <row r="54" customFormat="1" hidden="1" spans="1:12">
      <c r="A54" s="283" t="s">
        <v>153</v>
      </c>
      <c r="B54" s="240">
        <v>105</v>
      </c>
      <c r="C54" s="287">
        <v>65.36</v>
      </c>
      <c r="D54" s="240">
        <v>85</v>
      </c>
      <c r="E54" s="227"/>
      <c r="F54" s="240"/>
      <c r="G54" s="229"/>
      <c r="H54" s="281">
        <f t="shared" si="4"/>
        <v>23</v>
      </c>
      <c r="I54" s="240"/>
      <c r="J54" s="229"/>
      <c r="L54" s="208">
        <v>23</v>
      </c>
    </row>
    <row r="55" customFormat="1" hidden="1" spans="1:12">
      <c r="A55" s="280" t="s">
        <v>154</v>
      </c>
      <c r="B55" s="240">
        <v>0</v>
      </c>
      <c r="C55" s="287">
        <v>0</v>
      </c>
      <c r="D55" s="240"/>
      <c r="E55" s="227"/>
      <c r="F55" s="240"/>
      <c r="G55" s="229"/>
      <c r="H55" s="281">
        <f t="shared" si="4"/>
        <v>0</v>
      </c>
      <c r="I55" s="240"/>
      <c r="J55" s="229"/>
      <c r="L55" s="208"/>
    </row>
    <row r="56" customFormat="1" hidden="1" spans="1:12">
      <c r="A56" s="280" t="s">
        <v>185</v>
      </c>
      <c r="B56" s="240">
        <v>256</v>
      </c>
      <c r="C56" s="287">
        <v>258.129925</v>
      </c>
      <c r="D56" s="240">
        <v>240</v>
      </c>
      <c r="E56" s="227"/>
      <c r="F56" s="240"/>
      <c r="G56" s="229"/>
      <c r="H56" s="281">
        <f t="shared" si="4"/>
        <v>218</v>
      </c>
      <c r="I56" s="240"/>
      <c r="J56" s="229"/>
      <c r="L56" s="208">
        <v>218</v>
      </c>
    </row>
    <row r="57" customFormat="1" hidden="1" spans="1:12">
      <c r="A57" s="280" t="s">
        <v>186</v>
      </c>
      <c r="B57" s="240">
        <v>0</v>
      </c>
      <c r="C57" s="287">
        <v>0</v>
      </c>
      <c r="D57" s="240"/>
      <c r="E57" s="227"/>
      <c r="F57" s="228"/>
      <c r="G57" s="229"/>
      <c r="H57" s="281">
        <f t="shared" si="4"/>
        <v>54</v>
      </c>
      <c r="I57" s="240"/>
      <c r="J57" s="229"/>
      <c r="L57" s="208">
        <v>54</v>
      </c>
    </row>
    <row r="58" customFormat="1" hidden="1" spans="1:12">
      <c r="A58" s="282" t="s">
        <v>187</v>
      </c>
      <c r="B58" s="240">
        <v>0</v>
      </c>
      <c r="C58" s="287">
        <v>0</v>
      </c>
      <c r="D58" s="240"/>
      <c r="E58" s="227"/>
      <c r="F58" s="228"/>
      <c r="G58" s="229"/>
      <c r="H58" s="281">
        <f t="shared" si="4"/>
        <v>0</v>
      </c>
      <c r="I58" s="240"/>
      <c r="J58" s="229"/>
      <c r="L58" s="208"/>
    </row>
    <row r="59" customFormat="1" hidden="1" spans="1:12">
      <c r="A59" s="282" t="s">
        <v>188</v>
      </c>
      <c r="B59" s="240">
        <v>100</v>
      </c>
      <c r="C59" s="287">
        <v>25</v>
      </c>
      <c r="D59" s="240">
        <v>177</v>
      </c>
      <c r="E59" s="227"/>
      <c r="F59" s="228"/>
      <c r="G59" s="229"/>
      <c r="H59" s="281">
        <f t="shared" si="4"/>
        <v>0</v>
      </c>
      <c r="I59" s="240"/>
      <c r="J59" s="229"/>
      <c r="L59" s="208"/>
    </row>
    <row r="60" customFormat="1" hidden="1" spans="1:12">
      <c r="A60" s="282" t="s">
        <v>189</v>
      </c>
      <c r="B60" s="240">
        <v>26</v>
      </c>
      <c r="C60" s="287">
        <v>30.836</v>
      </c>
      <c r="D60" s="240">
        <v>3</v>
      </c>
      <c r="E60" s="227"/>
      <c r="F60" s="228"/>
      <c r="G60" s="229"/>
      <c r="H60" s="281">
        <f t="shared" si="4"/>
        <v>77</v>
      </c>
      <c r="I60" s="240"/>
      <c r="J60" s="229"/>
      <c r="L60" s="208">
        <v>77</v>
      </c>
    </row>
    <row r="61" customFormat="1" hidden="1" spans="1:12">
      <c r="A61" s="280" t="s">
        <v>161</v>
      </c>
      <c r="B61" s="240">
        <v>11</v>
      </c>
      <c r="C61" s="287">
        <v>14.8128</v>
      </c>
      <c r="D61" s="240">
        <v>17</v>
      </c>
      <c r="E61" s="227"/>
      <c r="F61" s="228"/>
      <c r="G61" s="229"/>
      <c r="H61" s="281">
        <f t="shared" si="4"/>
        <v>0</v>
      </c>
      <c r="I61" s="240"/>
      <c r="J61" s="229"/>
      <c r="L61" s="208"/>
    </row>
    <row r="62" customFormat="1" hidden="1" spans="1:12">
      <c r="A62" s="280" t="s">
        <v>190</v>
      </c>
      <c r="B62" s="240"/>
      <c r="C62" s="287">
        <v>0</v>
      </c>
      <c r="D62" s="240"/>
      <c r="E62" s="227"/>
      <c r="F62" s="240"/>
      <c r="G62" s="229"/>
      <c r="H62" s="281">
        <f t="shared" si="4"/>
        <v>1</v>
      </c>
      <c r="I62" s="240">
        <v>0</v>
      </c>
      <c r="J62" s="229">
        <v>0</v>
      </c>
      <c r="L62">
        <v>1</v>
      </c>
    </row>
    <row r="63" customFormat="1" hidden="1" spans="1:10">
      <c r="A63" s="275" t="s">
        <v>191</v>
      </c>
      <c r="B63" s="288">
        <v>2334</v>
      </c>
      <c r="C63" s="289">
        <v>1622.595297</v>
      </c>
      <c r="D63" s="288">
        <f>SUM(D64:D73)</f>
        <v>1822</v>
      </c>
      <c r="E63" s="278">
        <f>D63/C63*100</f>
        <v>112.289244481891</v>
      </c>
      <c r="F63" s="276">
        <f>D63-B63</f>
        <v>-512</v>
      </c>
      <c r="G63" s="279">
        <f>(D63/B63-1)*100</f>
        <v>-21.936589545844</v>
      </c>
      <c r="H63" s="289">
        <f>SUM(H64:H73)</f>
        <v>1625</v>
      </c>
      <c r="I63" s="295">
        <f>H63-C63</f>
        <v>2.40470299999993</v>
      </c>
      <c r="J63" s="279">
        <f>(H63/C63-1)*100</f>
        <v>0.148201033519935</v>
      </c>
    </row>
    <row r="64" customFormat="1" hidden="1" spans="1:12">
      <c r="A64" s="282" t="s">
        <v>152</v>
      </c>
      <c r="B64" s="240">
        <v>834</v>
      </c>
      <c r="C64" s="287">
        <v>694.142818</v>
      </c>
      <c r="D64" s="240">
        <v>735</v>
      </c>
      <c r="E64" s="227"/>
      <c r="F64" s="228"/>
      <c r="G64" s="229"/>
      <c r="H64" s="281">
        <f t="shared" ref="H64:H73" si="5">L64+M64+N64</f>
        <v>802</v>
      </c>
      <c r="I64" s="240"/>
      <c r="J64" s="229"/>
      <c r="L64">
        <v>802</v>
      </c>
    </row>
    <row r="65" customFormat="1" hidden="1" spans="1:12">
      <c r="A65" s="167" t="s">
        <v>153</v>
      </c>
      <c r="B65" s="240">
        <v>574</v>
      </c>
      <c r="C65" s="287">
        <v>184.0933</v>
      </c>
      <c r="D65" s="240">
        <v>373</v>
      </c>
      <c r="E65" s="227"/>
      <c r="F65" s="228"/>
      <c r="G65" s="229"/>
      <c r="H65" s="281">
        <f t="shared" si="5"/>
        <v>149</v>
      </c>
      <c r="I65" s="240"/>
      <c r="J65" s="229"/>
      <c r="L65">
        <v>149</v>
      </c>
    </row>
    <row r="66" customFormat="1" hidden="1" spans="1:10">
      <c r="A66" s="167" t="s">
        <v>154</v>
      </c>
      <c r="B66" s="240">
        <v>0</v>
      </c>
      <c r="C66" s="287">
        <v>0</v>
      </c>
      <c r="D66" s="240"/>
      <c r="E66" s="227"/>
      <c r="F66" s="240"/>
      <c r="G66" s="229"/>
      <c r="H66" s="281">
        <f t="shared" si="5"/>
        <v>0</v>
      </c>
      <c r="I66" s="240"/>
      <c r="J66" s="229"/>
    </row>
    <row r="67" customFormat="1" hidden="1" spans="1:10">
      <c r="A67" s="167" t="s">
        <v>192</v>
      </c>
      <c r="B67" s="240">
        <v>0</v>
      </c>
      <c r="C67" s="287">
        <v>0</v>
      </c>
      <c r="D67" s="240"/>
      <c r="E67" s="227"/>
      <c r="F67" s="240"/>
      <c r="G67" s="229"/>
      <c r="H67" s="281">
        <f t="shared" si="5"/>
        <v>0</v>
      </c>
      <c r="I67" s="240"/>
      <c r="J67" s="229"/>
    </row>
    <row r="68" customFormat="1" hidden="1" spans="1:10">
      <c r="A68" s="167" t="s">
        <v>193</v>
      </c>
      <c r="B68" s="240">
        <v>0</v>
      </c>
      <c r="C68" s="287">
        <v>0</v>
      </c>
      <c r="D68" s="240"/>
      <c r="E68" s="227"/>
      <c r="F68" s="228"/>
      <c r="G68" s="229"/>
      <c r="H68" s="281">
        <f t="shared" si="5"/>
        <v>0</v>
      </c>
      <c r="I68" s="240"/>
      <c r="J68" s="229"/>
    </row>
    <row r="69" customFormat="1" hidden="1" spans="1:10">
      <c r="A69" s="167" t="s">
        <v>194</v>
      </c>
      <c r="B69" s="240">
        <v>0</v>
      </c>
      <c r="C69" s="287">
        <v>0</v>
      </c>
      <c r="D69" s="240"/>
      <c r="E69" s="227"/>
      <c r="F69" s="228"/>
      <c r="G69" s="229"/>
      <c r="H69" s="281">
        <f t="shared" si="5"/>
        <v>0</v>
      </c>
      <c r="I69" s="240"/>
      <c r="J69" s="229"/>
    </row>
    <row r="70" customFormat="1" hidden="1" spans="1:10">
      <c r="A70" s="280" t="s">
        <v>195</v>
      </c>
      <c r="B70" s="240">
        <v>13</v>
      </c>
      <c r="C70" s="287">
        <v>0</v>
      </c>
      <c r="D70" s="240"/>
      <c r="E70" s="227"/>
      <c r="F70" s="228"/>
      <c r="G70" s="229"/>
      <c r="H70" s="281">
        <f t="shared" si="5"/>
        <v>0</v>
      </c>
      <c r="I70" s="240"/>
      <c r="J70" s="229"/>
    </row>
    <row r="71" customFormat="1" hidden="1" spans="1:10">
      <c r="A71" s="282" t="s">
        <v>196</v>
      </c>
      <c r="B71" s="240">
        <v>180</v>
      </c>
      <c r="C71" s="287">
        <v>0</v>
      </c>
      <c r="D71" s="240"/>
      <c r="E71" s="227"/>
      <c r="F71" s="240"/>
      <c r="G71" s="229"/>
      <c r="H71" s="281">
        <f t="shared" si="5"/>
        <v>0</v>
      </c>
      <c r="I71" s="240"/>
      <c r="J71" s="229"/>
    </row>
    <row r="72" customFormat="1" hidden="1" spans="1:12">
      <c r="A72" s="282" t="s">
        <v>161</v>
      </c>
      <c r="B72" s="240">
        <v>733</v>
      </c>
      <c r="C72" s="287">
        <v>744.359179</v>
      </c>
      <c r="D72" s="240">
        <v>714</v>
      </c>
      <c r="E72" s="227"/>
      <c r="F72" s="228"/>
      <c r="G72" s="229"/>
      <c r="H72" s="281">
        <f t="shared" si="5"/>
        <v>662</v>
      </c>
      <c r="I72" s="240"/>
      <c r="J72" s="229"/>
      <c r="L72">
        <v>662</v>
      </c>
    </row>
    <row r="73" customFormat="1" hidden="1" spans="1:12">
      <c r="A73" s="282" t="s">
        <v>197</v>
      </c>
      <c r="B73" s="240"/>
      <c r="C73" s="287">
        <v>0</v>
      </c>
      <c r="D73" s="240"/>
      <c r="E73" s="227"/>
      <c r="F73" s="228"/>
      <c r="G73" s="229"/>
      <c r="H73" s="281">
        <f t="shared" si="5"/>
        <v>12</v>
      </c>
      <c r="I73" s="240"/>
      <c r="J73" s="229"/>
      <c r="L73">
        <v>12</v>
      </c>
    </row>
    <row r="74" customFormat="1" hidden="1" spans="1:10">
      <c r="A74" s="275" t="s">
        <v>198</v>
      </c>
      <c r="B74" s="288">
        <v>859</v>
      </c>
      <c r="C74" s="289">
        <v>764.6632</v>
      </c>
      <c r="D74" s="288">
        <f>SUM(D75:D85)</f>
        <v>571</v>
      </c>
      <c r="E74" s="278"/>
      <c r="F74" s="276">
        <f>D74-B74</f>
        <v>-288</v>
      </c>
      <c r="G74" s="279">
        <f>(D74/B74-1)*100</f>
        <v>-33.5273573923166</v>
      </c>
      <c r="H74" s="289">
        <f>SUM(H75:H85)</f>
        <v>605</v>
      </c>
      <c r="I74" s="295">
        <f>H74-C74</f>
        <v>-159.6632</v>
      </c>
      <c r="J74" s="279"/>
    </row>
    <row r="75" customFormat="1" hidden="1" spans="1:10">
      <c r="A75" s="280" t="s">
        <v>152</v>
      </c>
      <c r="B75" s="240"/>
      <c r="C75" s="281">
        <v>0</v>
      </c>
      <c r="D75" s="240"/>
      <c r="E75" s="227"/>
      <c r="F75" s="240"/>
      <c r="G75" s="229"/>
      <c r="H75" s="281">
        <f t="shared" ref="H75:H85" si="6">L75+M75+N75</f>
        <v>0</v>
      </c>
      <c r="I75" s="240">
        <v>0</v>
      </c>
      <c r="J75" s="229">
        <v>0</v>
      </c>
    </row>
    <row r="76" customFormat="1" hidden="1" spans="1:10">
      <c r="A76" s="280" t="s">
        <v>153</v>
      </c>
      <c r="B76" s="240"/>
      <c r="C76" s="281">
        <v>0</v>
      </c>
      <c r="D76" s="240"/>
      <c r="E76" s="227"/>
      <c r="F76" s="240"/>
      <c r="G76" s="229"/>
      <c r="H76" s="281">
        <f t="shared" si="6"/>
        <v>0</v>
      </c>
      <c r="I76" s="240">
        <v>0</v>
      </c>
      <c r="J76" s="229">
        <v>0</v>
      </c>
    </row>
    <row r="77" customFormat="1" hidden="1" spans="1:10">
      <c r="A77" s="282" t="s">
        <v>154</v>
      </c>
      <c r="B77" s="240"/>
      <c r="C77" s="281">
        <v>0</v>
      </c>
      <c r="D77" s="240"/>
      <c r="E77" s="227"/>
      <c r="F77" s="240"/>
      <c r="G77" s="229"/>
      <c r="H77" s="281">
        <f t="shared" si="6"/>
        <v>0</v>
      </c>
      <c r="I77" s="240">
        <v>0</v>
      </c>
      <c r="J77" s="229">
        <v>0</v>
      </c>
    </row>
    <row r="78" customFormat="1" hidden="1" spans="1:10">
      <c r="A78" s="282" t="s">
        <v>199</v>
      </c>
      <c r="B78" s="240"/>
      <c r="C78" s="281">
        <v>0</v>
      </c>
      <c r="D78" s="240"/>
      <c r="E78" s="227"/>
      <c r="F78" s="240"/>
      <c r="G78" s="229"/>
      <c r="H78" s="281">
        <f t="shared" si="6"/>
        <v>0</v>
      </c>
      <c r="I78" s="240">
        <v>0</v>
      </c>
      <c r="J78" s="229">
        <v>0</v>
      </c>
    </row>
    <row r="79" customFormat="1" hidden="1" spans="1:10">
      <c r="A79" s="282" t="s">
        <v>200</v>
      </c>
      <c r="B79" s="240"/>
      <c r="C79" s="281">
        <v>0</v>
      </c>
      <c r="D79" s="240"/>
      <c r="E79" s="227"/>
      <c r="F79" s="240"/>
      <c r="G79" s="229"/>
      <c r="H79" s="281">
        <f t="shared" si="6"/>
        <v>0</v>
      </c>
      <c r="I79" s="240">
        <v>0</v>
      </c>
      <c r="J79" s="229">
        <v>0</v>
      </c>
    </row>
    <row r="80" customFormat="1" hidden="1" spans="1:10">
      <c r="A80" s="283" t="s">
        <v>201</v>
      </c>
      <c r="B80" s="240"/>
      <c r="C80" s="281">
        <v>0</v>
      </c>
      <c r="D80" s="240"/>
      <c r="E80" s="227"/>
      <c r="F80" s="240"/>
      <c r="G80" s="229"/>
      <c r="H80" s="281">
        <f t="shared" si="6"/>
        <v>0</v>
      </c>
      <c r="I80" s="240">
        <v>0</v>
      </c>
      <c r="J80" s="229">
        <v>0</v>
      </c>
    </row>
    <row r="81" customFormat="1" hidden="1" spans="1:10">
      <c r="A81" s="280" t="s">
        <v>202</v>
      </c>
      <c r="B81" s="240"/>
      <c r="C81" s="281">
        <v>0</v>
      </c>
      <c r="D81" s="240"/>
      <c r="E81" s="227"/>
      <c r="F81" s="240"/>
      <c r="G81" s="229"/>
      <c r="H81" s="281">
        <f t="shared" si="6"/>
        <v>0</v>
      </c>
      <c r="I81" s="240">
        <v>0</v>
      </c>
      <c r="J81" s="229">
        <v>0</v>
      </c>
    </row>
    <row r="82" customFormat="1" hidden="1" spans="1:10">
      <c r="A82" s="280" t="s">
        <v>203</v>
      </c>
      <c r="B82" s="240"/>
      <c r="C82" s="281">
        <v>0</v>
      </c>
      <c r="D82" s="240"/>
      <c r="E82" s="227"/>
      <c r="F82" s="240"/>
      <c r="G82" s="229"/>
      <c r="H82" s="281">
        <f t="shared" si="6"/>
        <v>0</v>
      </c>
      <c r="I82" s="240">
        <v>0</v>
      </c>
      <c r="J82" s="229">
        <v>0</v>
      </c>
    </row>
    <row r="83" customFormat="1" hidden="1" spans="1:10">
      <c r="A83" s="280" t="s">
        <v>195</v>
      </c>
      <c r="B83" s="240"/>
      <c r="C83" s="281">
        <v>0</v>
      </c>
      <c r="D83" s="240"/>
      <c r="E83" s="227"/>
      <c r="F83" s="240"/>
      <c r="G83" s="229"/>
      <c r="H83" s="281">
        <f t="shared" si="6"/>
        <v>0</v>
      </c>
      <c r="I83" s="240">
        <v>0</v>
      </c>
      <c r="J83" s="229">
        <v>0</v>
      </c>
    </row>
    <row r="84" customFormat="1" hidden="1" spans="1:10">
      <c r="A84" s="282" t="s">
        <v>161</v>
      </c>
      <c r="B84" s="240"/>
      <c r="C84" s="281">
        <v>0</v>
      </c>
      <c r="D84" s="240"/>
      <c r="E84" s="227"/>
      <c r="F84" s="240"/>
      <c r="G84" s="229"/>
      <c r="H84" s="281">
        <f t="shared" si="6"/>
        <v>0</v>
      </c>
      <c r="I84" s="240">
        <v>0</v>
      </c>
      <c r="J84" s="229">
        <v>0</v>
      </c>
    </row>
    <row r="85" customFormat="1" hidden="1" spans="1:12">
      <c r="A85" s="282" t="s">
        <v>204</v>
      </c>
      <c r="B85" s="240">
        <v>859</v>
      </c>
      <c r="C85" s="281">
        <v>764.6632</v>
      </c>
      <c r="D85" s="240">
        <v>571</v>
      </c>
      <c r="E85" s="227"/>
      <c r="F85" s="228"/>
      <c r="G85" s="229"/>
      <c r="H85" s="281">
        <f t="shared" si="6"/>
        <v>605</v>
      </c>
      <c r="I85" s="240"/>
      <c r="J85" s="229"/>
      <c r="L85">
        <v>605</v>
      </c>
    </row>
    <row r="86" customFormat="1" hidden="1" spans="1:10">
      <c r="A86" s="290" t="s">
        <v>205</v>
      </c>
      <c r="B86" s="296">
        <v>417</v>
      </c>
      <c r="C86" s="297">
        <v>241.603034</v>
      </c>
      <c r="D86" s="296">
        <f>SUM(D87:D94)</f>
        <v>229</v>
      </c>
      <c r="E86" s="278">
        <f>D86/C86*100</f>
        <v>94.7835779247706</v>
      </c>
      <c r="F86" s="276">
        <f>D86-B86</f>
        <v>-188</v>
      </c>
      <c r="G86" s="279">
        <f>(D86/B86-1)*100</f>
        <v>-45.083932853717</v>
      </c>
      <c r="H86" s="297">
        <f>SUM(H87:H94)</f>
        <v>221</v>
      </c>
      <c r="I86" s="295">
        <f>H86-C86</f>
        <v>-20.603034</v>
      </c>
      <c r="J86" s="279">
        <f>(H86/C86-1)*100</f>
        <v>-8.52763877129126</v>
      </c>
    </row>
    <row r="87" customFormat="1" hidden="1" spans="1:12">
      <c r="A87" s="280" t="s">
        <v>152</v>
      </c>
      <c r="B87" s="240">
        <v>190</v>
      </c>
      <c r="C87" s="287">
        <v>196.603034</v>
      </c>
      <c r="D87" s="240">
        <v>180</v>
      </c>
      <c r="E87" s="227"/>
      <c r="F87" s="228"/>
      <c r="G87" s="229"/>
      <c r="H87" s="281">
        <f t="shared" ref="H87:H94" si="7">L87+M87+N87</f>
        <v>196</v>
      </c>
      <c r="I87" s="240"/>
      <c r="J87" s="229"/>
      <c r="L87">
        <v>196</v>
      </c>
    </row>
    <row r="88" customFormat="1" hidden="1" spans="1:10">
      <c r="A88" s="280" t="s">
        <v>153</v>
      </c>
      <c r="B88" s="240">
        <v>221</v>
      </c>
      <c r="C88" s="287">
        <v>20</v>
      </c>
      <c r="D88" s="240">
        <v>36</v>
      </c>
      <c r="E88" s="227"/>
      <c r="F88" s="228"/>
      <c r="G88" s="229"/>
      <c r="H88" s="281">
        <f t="shared" si="7"/>
        <v>0</v>
      </c>
      <c r="I88" s="240"/>
      <c r="J88" s="229"/>
    </row>
    <row r="89" customFormat="1" hidden="1" spans="1:10">
      <c r="A89" s="280" t="s">
        <v>154</v>
      </c>
      <c r="B89" s="240">
        <v>0</v>
      </c>
      <c r="C89" s="287">
        <v>0</v>
      </c>
      <c r="D89" s="240"/>
      <c r="E89" s="227"/>
      <c r="F89" s="240"/>
      <c r="G89" s="229"/>
      <c r="H89" s="281">
        <f t="shared" si="7"/>
        <v>0</v>
      </c>
      <c r="I89" s="240"/>
      <c r="J89" s="229"/>
    </row>
    <row r="90" customFormat="1" hidden="1" spans="1:12">
      <c r="A90" s="282" t="s">
        <v>206</v>
      </c>
      <c r="B90" s="240">
        <v>0</v>
      </c>
      <c r="C90" s="287">
        <v>15</v>
      </c>
      <c r="D90" s="240">
        <v>7</v>
      </c>
      <c r="E90" s="227"/>
      <c r="F90" s="228"/>
      <c r="G90" s="229"/>
      <c r="H90" s="281">
        <f t="shared" si="7"/>
        <v>15</v>
      </c>
      <c r="I90" s="240"/>
      <c r="J90" s="229"/>
      <c r="L90">
        <v>15</v>
      </c>
    </row>
    <row r="91" customFormat="1" hidden="1" spans="1:10">
      <c r="A91" s="282" t="s">
        <v>207</v>
      </c>
      <c r="B91" s="240">
        <v>0</v>
      </c>
      <c r="C91" s="287">
        <v>0</v>
      </c>
      <c r="D91" s="240"/>
      <c r="E91" s="227"/>
      <c r="F91" s="240"/>
      <c r="G91" s="229"/>
      <c r="H91" s="281">
        <f t="shared" si="7"/>
        <v>0</v>
      </c>
      <c r="I91" s="240"/>
      <c r="J91" s="229"/>
    </row>
    <row r="92" customFormat="1" hidden="1" spans="1:12">
      <c r="A92" s="282" t="s">
        <v>195</v>
      </c>
      <c r="B92" s="240">
        <v>6</v>
      </c>
      <c r="C92" s="287">
        <v>10</v>
      </c>
      <c r="D92" s="240">
        <v>6</v>
      </c>
      <c r="E92" s="227"/>
      <c r="F92" s="228"/>
      <c r="G92" s="229"/>
      <c r="H92" s="281">
        <f t="shared" si="7"/>
        <v>10</v>
      </c>
      <c r="I92" s="240"/>
      <c r="J92" s="229"/>
      <c r="L92">
        <v>10</v>
      </c>
    </row>
    <row r="93" customFormat="1" hidden="1" spans="1:10">
      <c r="A93" s="282" t="s">
        <v>161</v>
      </c>
      <c r="B93" s="240"/>
      <c r="C93" s="287">
        <v>0</v>
      </c>
      <c r="D93" s="240"/>
      <c r="E93" s="227"/>
      <c r="F93" s="228"/>
      <c r="G93" s="229"/>
      <c r="H93" s="281">
        <f t="shared" si="7"/>
        <v>0</v>
      </c>
      <c r="I93" s="240"/>
      <c r="J93" s="229"/>
    </row>
    <row r="94" customFormat="1" hidden="1" spans="1:10">
      <c r="A94" s="283" t="s">
        <v>208</v>
      </c>
      <c r="B94" s="240"/>
      <c r="C94" s="287">
        <v>0</v>
      </c>
      <c r="D94" s="240"/>
      <c r="E94" s="227"/>
      <c r="F94" s="228"/>
      <c r="G94" s="229"/>
      <c r="H94" s="281">
        <f t="shared" si="7"/>
        <v>0</v>
      </c>
      <c r="I94" s="240"/>
      <c r="J94" s="229"/>
    </row>
    <row r="95" customFormat="1" hidden="1" spans="1:10">
      <c r="A95" s="275" t="s">
        <v>209</v>
      </c>
      <c r="B95" s="296"/>
      <c r="C95" s="297"/>
      <c r="D95" s="296"/>
      <c r="E95" s="278"/>
      <c r="F95" s="276"/>
      <c r="G95" s="279"/>
      <c r="H95" s="297"/>
      <c r="I95" s="295">
        <f>H95-C95</f>
        <v>0</v>
      </c>
      <c r="J95" s="279"/>
    </row>
    <row r="96" customFormat="1" hidden="1" spans="1:10">
      <c r="A96" s="280" t="s">
        <v>152</v>
      </c>
      <c r="B96" s="240"/>
      <c r="C96" s="281">
        <v>0</v>
      </c>
      <c r="D96" s="240"/>
      <c r="E96" s="227"/>
      <c r="F96" s="240"/>
      <c r="G96" s="229"/>
      <c r="H96" s="281">
        <f t="shared" ref="H96:H104" si="8">L96+M96+N96</f>
        <v>0</v>
      </c>
      <c r="I96" s="240">
        <v>0</v>
      </c>
      <c r="J96" s="229">
        <v>0</v>
      </c>
    </row>
    <row r="97" customFormat="1" hidden="1" spans="1:10">
      <c r="A97" s="282" t="s">
        <v>153</v>
      </c>
      <c r="B97" s="240"/>
      <c r="C97" s="281">
        <v>0</v>
      </c>
      <c r="D97" s="240"/>
      <c r="E97" s="227"/>
      <c r="F97" s="240"/>
      <c r="G97" s="229"/>
      <c r="H97" s="281">
        <f t="shared" si="8"/>
        <v>0</v>
      </c>
      <c r="I97" s="240">
        <v>0</v>
      </c>
      <c r="J97" s="229">
        <v>0</v>
      </c>
    </row>
    <row r="98" customFormat="1" hidden="1" spans="1:10">
      <c r="A98" s="282" t="s">
        <v>154</v>
      </c>
      <c r="B98" s="240"/>
      <c r="C98" s="281">
        <v>0</v>
      </c>
      <c r="D98" s="240"/>
      <c r="E98" s="227"/>
      <c r="F98" s="240"/>
      <c r="G98" s="229"/>
      <c r="H98" s="281">
        <f t="shared" si="8"/>
        <v>0</v>
      </c>
      <c r="I98" s="240">
        <v>0</v>
      </c>
      <c r="J98" s="229">
        <v>0</v>
      </c>
    </row>
    <row r="99" customFormat="1" hidden="1" spans="1:10">
      <c r="A99" s="282" t="s">
        <v>210</v>
      </c>
      <c r="B99" s="240"/>
      <c r="C99" s="281">
        <v>0</v>
      </c>
      <c r="D99" s="240"/>
      <c r="E99" s="227"/>
      <c r="F99" s="240"/>
      <c r="G99" s="229"/>
      <c r="H99" s="281">
        <f t="shared" si="8"/>
        <v>0</v>
      </c>
      <c r="I99" s="240">
        <v>0</v>
      </c>
      <c r="J99" s="229">
        <v>0</v>
      </c>
    </row>
    <row r="100" customFormat="1" hidden="1" spans="1:10">
      <c r="A100" s="280" t="s">
        <v>211</v>
      </c>
      <c r="B100" s="240"/>
      <c r="C100" s="281">
        <v>0</v>
      </c>
      <c r="D100" s="240"/>
      <c r="E100" s="227"/>
      <c r="F100" s="240"/>
      <c r="G100" s="229"/>
      <c r="H100" s="281">
        <f t="shared" si="8"/>
        <v>0</v>
      </c>
      <c r="I100" s="240">
        <v>0</v>
      </c>
      <c r="J100" s="229">
        <v>0</v>
      </c>
    </row>
    <row r="101" customFormat="1" hidden="1" spans="1:10">
      <c r="A101" s="280" t="s">
        <v>212</v>
      </c>
      <c r="B101" s="240"/>
      <c r="C101" s="281">
        <v>0</v>
      </c>
      <c r="D101" s="240"/>
      <c r="E101" s="227"/>
      <c r="F101" s="240"/>
      <c r="G101" s="229"/>
      <c r="H101" s="281">
        <f t="shared" si="8"/>
        <v>0</v>
      </c>
      <c r="I101" s="240">
        <v>0</v>
      </c>
      <c r="J101" s="229">
        <v>0</v>
      </c>
    </row>
    <row r="102" customFormat="1" hidden="1" spans="1:10">
      <c r="A102" s="280" t="s">
        <v>195</v>
      </c>
      <c r="B102" s="240"/>
      <c r="C102" s="281">
        <v>0</v>
      </c>
      <c r="D102" s="240"/>
      <c r="E102" s="227"/>
      <c r="F102" s="240"/>
      <c r="G102" s="229"/>
      <c r="H102" s="281">
        <f t="shared" si="8"/>
        <v>0</v>
      </c>
      <c r="I102" s="240">
        <v>0</v>
      </c>
      <c r="J102" s="229">
        <v>0</v>
      </c>
    </row>
    <row r="103" customFormat="1" hidden="1" spans="1:10">
      <c r="A103" s="282" t="s">
        <v>161</v>
      </c>
      <c r="B103" s="240"/>
      <c r="C103" s="281">
        <v>0</v>
      </c>
      <c r="D103" s="240"/>
      <c r="E103" s="227"/>
      <c r="F103" s="240"/>
      <c r="G103" s="229"/>
      <c r="H103" s="281">
        <f t="shared" si="8"/>
        <v>0</v>
      </c>
      <c r="I103" s="240">
        <v>0</v>
      </c>
      <c r="J103" s="229">
        <v>0</v>
      </c>
    </row>
    <row r="104" customFormat="1" hidden="1" spans="1:10">
      <c r="A104" s="282" t="s">
        <v>213</v>
      </c>
      <c r="B104" s="240"/>
      <c r="C104" s="281">
        <v>0</v>
      </c>
      <c r="D104" s="240"/>
      <c r="E104" s="227"/>
      <c r="F104" s="228"/>
      <c r="G104" s="229"/>
      <c r="H104" s="281">
        <f t="shared" si="8"/>
        <v>0</v>
      </c>
      <c r="I104" s="240"/>
      <c r="J104" s="229"/>
    </row>
    <row r="105" customFormat="1" hidden="1" spans="1:10">
      <c r="A105" s="290" t="s">
        <v>214</v>
      </c>
      <c r="B105" s="296">
        <v>61</v>
      </c>
      <c r="C105" s="297">
        <v>0</v>
      </c>
      <c r="D105" s="296"/>
      <c r="E105" s="278"/>
      <c r="F105" s="276">
        <f>D105-B105</f>
        <v>-61</v>
      </c>
      <c r="G105" s="279">
        <f>(D105/B105-1)*100</f>
        <v>-100</v>
      </c>
      <c r="H105" s="297">
        <f>SUM(H106:H119)</f>
        <v>0</v>
      </c>
      <c r="I105" s="295">
        <f>H105-C105</f>
        <v>0</v>
      </c>
      <c r="J105" s="279"/>
    </row>
    <row r="106" customFormat="1" hidden="1" spans="1:10">
      <c r="A106" s="282" t="s">
        <v>152</v>
      </c>
      <c r="B106" s="240">
        <v>33</v>
      </c>
      <c r="C106" s="281">
        <v>0</v>
      </c>
      <c r="D106" s="240"/>
      <c r="E106" s="227"/>
      <c r="F106" s="228"/>
      <c r="G106" s="229"/>
      <c r="H106" s="281">
        <f t="shared" ref="H106:H119" si="9">L106+M106+N106</f>
        <v>0</v>
      </c>
      <c r="I106" s="240"/>
      <c r="J106" s="229"/>
    </row>
    <row r="107" customFormat="1" hidden="1" spans="1:10">
      <c r="A107" s="280" t="s">
        <v>153</v>
      </c>
      <c r="B107" s="240">
        <v>15</v>
      </c>
      <c r="C107" s="281">
        <v>0</v>
      </c>
      <c r="D107" s="240"/>
      <c r="E107" s="227"/>
      <c r="F107" s="228"/>
      <c r="G107" s="229"/>
      <c r="H107" s="281">
        <f t="shared" si="9"/>
        <v>0</v>
      </c>
      <c r="I107" s="240"/>
      <c r="J107" s="229"/>
    </row>
    <row r="108" customFormat="1" hidden="1" spans="1:10">
      <c r="A108" s="280" t="s">
        <v>154</v>
      </c>
      <c r="B108" s="240">
        <v>0</v>
      </c>
      <c r="C108" s="281">
        <v>0</v>
      </c>
      <c r="D108" s="240"/>
      <c r="E108" s="227"/>
      <c r="F108" s="240"/>
      <c r="G108" s="229"/>
      <c r="H108" s="281">
        <f t="shared" si="9"/>
        <v>0</v>
      </c>
      <c r="I108" s="240"/>
      <c r="J108" s="229"/>
    </row>
    <row r="109" customFormat="1" hidden="1" spans="1:10">
      <c r="A109" s="280" t="s">
        <v>215</v>
      </c>
      <c r="B109" s="240">
        <v>0</v>
      </c>
      <c r="C109" s="281">
        <v>0</v>
      </c>
      <c r="D109" s="240"/>
      <c r="E109" s="227"/>
      <c r="F109" s="240"/>
      <c r="G109" s="229"/>
      <c r="H109" s="281">
        <f t="shared" si="9"/>
        <v>0</v>
      </c>
      <c r="I109" s="240"/>
      <c r="J109" s="229"/>
    </row>
    <row r="110" customFormat="1" hidden="1" spans="1:10">
      <c r="A110" s="282" t="s">
        <v>216</v>
      </c>
      <c r="B110" s="240">
        <v>0</v>
      </c>
      <c r="C110" s="281">
        <v>0</v>
      </c>
      <c r="D110" s="240"/>
      <c r="E110" s="227"/>
      <c r="F110" s="240"/>
      <c r="G110" s="229"/>
      <c r="H110" s="281">
        <f t="shared" si="9"/>
        <v>0</v>
      </c>
      <c r="I110" s="240"/>
      <c r="J110" s="229"/>
    </row>
    <row r="111" customFormat="1" hidden="1" spans="1:10">
      <c r="A111" s="282" t="s">
        <v>217</v>
      </c>
      <c r="B111" s="240">
        <v>0</v>
      </c>
      <c r="C111" s="281">
        <v>0</v>
      </c>
      <c r="D111" s="240"/>
      <c r="E111" s="227"/>
      <c r="F111" s="228"/>
      <c r="G111" s="229"/>
      <c r="H111" s="281">
        <f t="shared" si="9"/>
        <v>0</v>
      </c>
      <c r="I111" s="240"/>
      <c r="J111" s="229"/>
    </row>
    <row r="112" customFormat="1" hidden="1" spans="1:10">
      <c r="A112" s="282" t="s">
        <v>218</v>
      </c>
      <c r="B112" s="240">
        <v>0</v>
      </c>
      <c r="C112" s="281">
        <v>0</v>
      </c>
      <c r="D112" s="240"/>
      <c r="E112" s="227"/>
      <c r="F112" s="240"/>
      <c r="G112" s="229"/>
      <c r="H112" s="281">
        <f t="shared" si="9"/>
        <v>0</v>
      </c>
      <c r="I112" s="240"/>
      <c r="J112" s="229"/>
    </row>
    <row r="113" customFormat="1" hidden="1" spans="1:10">
      <c r="A113" s="280" t="s">
        <v>219</v>
      </c>
      <c r="B113" s="240">
        <v>0</v>
      </c>
      <c r="C113" s="281">
        <v>0</v>
      </c>
      <c r="D113" s="240"/>
      <c r="E113" s="227"/>
      <c r="F113" s="240"/>
      <c r="G113" s="229"/>
      <c r="H113" s="281">
        <f t="shared" si="9"/>
        <v>0</v>
      </c>
      <c r="I113" s="240"/>
      <c r="J113" s="229"/>
    </row>
    <row r="114" customFormat="1" hidden="1" spans="1:10">
      <c r="A114" s="280" t="s">
        <v>220</v>
      </c>
      <c r="B114" s="240"/>
      <c r="C114" s="281">
        <v>0</v>
      </c>
      <c r="D114" s="240"/>
      <c r="E114" s="227"/>
      <c r="F114" s="240"/>
      <c r="G114" s="229"/>
      <c r="H114" s="281">
        <f t="shared" si="9"/>
        <v>0</v>
      </c>
      <c r="I114" s="240"/>
      <c r="J114" s="229"/>
    </row>
    <row r="115" customFormat="1" hidden="1" spans="1:10">
      <c r="A115" s="280" t="s">
        <v>221</v>
      </c>
      <c r="B115" s="240"/>
      <c r="C115" s="281">
        <v>0</v>
      </c>
      <c r="D115" s="240"/>
      <c r="E115" s="227"/>
      <c r="F115" s="240"/>
      <c r="G115" s="229"/>
      <c r="H115" s="281">
        <f t="shared" si="9"/>
        <v>0</v>
      </c>
      <c r="I115" s="240"/>
      <c r="J115" s="229"/>
    </row>
    <row r="116" customFormat="1" hidden="1" spans="1:10">
      <c r="A116" s="282" t="s">
        <v>222</v>
      </c>
      <c r="B116" s="240"/>
      <c r="C116" s="281">
        <v>0</v>
      </c>
      <c r="D116" s="240"/>
      <c r="E116" s="227"/>
      <c r="F116" s="240"/>
      <c r="G116" s="229"/>
      <c r="H116" s="281">
        <f t="shared" si="9"/>
        <v>0</v>
      </c>
      <c r="I116" s="240"/>
      <c r="J116" s="229"/>
    </row>
    <row r="117" customFormat="1" hidden="1" spans="1:10">
      <c r="A117" s="282" t="s">
        <v>223</v>
      </c>
      <c r="B117" s="240"/>
      <c r="C117" s="281">
        <v>0</v>
      </c>
      <c r="D117" s="240"/>
      <c r="E117" s="227"/>
      <c r="F117" s="240"/>
      <c r="G117" s="229"/>
      <c r="H117" s="281">
        <f t="shared" si="9"/>
        <v>0</v>
      </c>
      <c r="I117" s="240"/>
      <c r="J117" s="229"/>
    </row>
    <row r="118" customFormat="1" hidden="1" spans="1:10">
      <c r="A118" s="282" t="s">
        <v>161</v>
      </c>
      <c r="B118" s="240"/>
      <c r="C118" s="281">
        <v>0</v>
      </c>
      <c r="D118" s="240"/>
      <c r="E118" s="227"/>
      <c r="F118" s="228"/>
      <c r="G118" s="229"/>
      <c r="H118" s="281">
        <f t="shared" si="9"/>
        <v>0</v>
      </c>
      <c r="I118" s="240"/>
      <c r="J118" s="229"/>
    </row>
    <row r="119" customFormat="1" hidden="1" spans="1:10">
      <c r="A119" s="282" t="s">
        <v>224</v>
      </c>
      <c r="B119" s="240">
        <v>13</v>
      </c>
      <c r="C119" s="281">
        <v>0</v>
      </c>
      <c r="D119" s="240"/>
      <c r="E119" s="227"/>
      <c r="F119" s="228"/>
      <c r="G119" s="229"/>
      <c r="H119" s="281">
        <f t="shared" si="9"/>
        <v>0</v>
      </c>
      <c r="I119" s="240"/>
      <c r="J119" s="229"/>
    </row>
    <row r="120" customFormat="1" hidden="1" spans="1:10">
      <c r="A120" s="298" t="s">
        <v>225</v>
      </c>
      <c r="B120" s="296">
        <v>1517</v>
      </c>
      <c r="C120" s="297">
        <v>1120.522508</v>
      </c>
      <c r="D120" s="296">
        <f>SUM(D121:D128)</f>
        <v>1550</v>
      </c>
      <c r="E120" s="278">
        <f>D120/C120*100</f>
        <v>138.328323521726</v>
      </c>
      <c r="F120" s="276">
        <f>D120-B120</f>
        <v>33</v>
      </c>
      <c r="G120" s="279">
        <f>(D120/B120-1)*100</f>
        <v>2.17534607778511</v>
      </c>
      <c r="H120" s="297">
        <f>SUM(H121:H128)</f>
        <v>1343</v>
      </c>
      <c r="I120" s="295">
        <f>H120-C120</f>
        <v>222.477492</v>
      </c>
      <c r="J120" s="279">
        <f>(H120/C120-1)*100</f>
        <v>19.8547990255989</v>
      </c>
    </row>
    <row r="121" customFormat="1" hidden="1" spans="1:12">
      <c r="A121" s="280" t="s">
        <v>152</v>
      </c>
      <c r="B121" s="240">
        <v>1232</v>
      </c>
      <c r="C121" s="287">
        <v>981.702508</v>
      </c>
      <c r="D121" s="240">
        <v>1125</v>
      </c>
      <c r="E121" s="227"/>
      <c r="F121" s="228"/>
      <c r="G121" s="229"/>
      <c r="H121" s="281">
        <f t="shared" ref="H121:H128" si="10">L121+M121+N121</f>
        <v>1106</v>
      </c>
      <c r="I121" s="240"/>
      <c r="J121" s="229"/>
      <c r="L121">
        <v>1106</v>
      </c>
    </row>
    <row r="122" customFormat="1" hidden="1" spans="1:12">
      <c r="A122" s="280" t="s">
        <v>153</v>
      </c>
      <c r="B122" s="240">
        <v>280</v>
      </c>
      <c r="C122" s="287">
        <v>137.29</v>
      </c>
      <c r="D122" s="240">
        <v>424</v>
      </c>
      <c r="E122" s="227"/>
      <c r="F122" s="228"/>
      <c r="G122" s="229"/>
      <c r="H122" s="281">
        <f t="shared" si="10"/>
        <v>237</v>
      </c>
      <c r="I122" s="240"/>
      <c r="J122" s="229"/>
      <c r="L122">
        <v>237</v>
      </c>
    </row>
    <row r="123" customFormat="1" hidden="1" spans="1:10">
      <c r="A123" s="280" t="s">
        <v>154</v>
      </c>
      <c r="B123" s="240">
        <v>0</v>
      </c>
      <c r="C123" s="287">
        <v>0</v>
      </c>
      <c r="D123" s="240"/>
      <c r="E123" s="227"/>
      <c r="F123" s="228"/>
      <c r="G123" s="229"/>
      <c r="H123" s="281">
        <f t="shared" si="10"/>
        <v>0</v>
      </c>
      <c r="I123" s="240"/>
      <c r="J123" s="229"/>
    </row>
    <row r="124" customFormat="1" hidden="1" spans="1:10">
      <c r="A124" s="282" t="s">
        <v>226</v>
      </c>
      <c r="B124" s="240">
        <v>0</v>
      </c>
      <c r="C124" s="281">
        <v>0</v>
      </c>
      <c r="D124" s="240"/>
      <c r="E124" s="227"/>
      <c r="F124" s="228"/>
      <c r="G124" s="229"/>
      <c r="H124" s="281">
        <f t="shared" si="10"/>
        <v>0</v>
      </c>
      <c r="I124" s="240"/>
      <c r="J124" s="229"/>
    </row>
    <row r="125" customFormat="1" hidden="1" spans="1:10">
      <c r="A125" s="282" t="s">
        <v>227</v>
      </c>
      <c r="B125" s="240">
        <v>0</v>
      </c>
      <c r="C125" s="287">
        <v>0</v>
      </c>
      <c r="D125" s="240"/>
      <c r="E125" s="227"/>
      <c r="F125" s="228"/>
      <c r="G125" s="229"/>
      <c r="H125" s="281">
        <f t="shared" si="10"/>
        <v>0</v>
      </c>
      <c r="I125" s="240"/>
      <c r="J125" s="229"/>
    </row>
    <row r="126" customFormat="1" hidden="1" spans="1:10">
      <c r="A126" s="282" t="s">
        <v>228</v>
      </c>
      <c r="B126" s="240">
        <v>5</v>
      </c>
      <c r="C126" s="287">
        <v>1.53</v>
      </c>
      <c r="D126" s="240">
        <v>1</v>
      </c>
      <c r="E126" s="227"/>
      <c r="F126" s="228"/>
      <c r="G126" s="229"/>
      <c r="H126" s="281">
        <f t="shared" si="10"/>
        <v>0</v>
      </c>
      <c r="I126" s="240"/>
      <c r="J126" s="229"/>
    </row>
    <row r="127" customFormat="1" hidden="1" spans="1:10">
      <c r="A127" s="280" t="s">
        <v>161</v>
      </c>
      <c r="B127" s="240"/>
      <c r="C127" s="287">
        <v>0</v>
      </c>
      <c r="D127" s="240"/>
      <c r="E127" s="227"/>
      <c r="F127" s="228"/>
      <c r="G127" s="229"/>
      <c r="H127" s="281">
        <f t="shared" si="10"/>
        <v>0</v>
      </c>
      <c r="I127" s="240"/>
      <c r="J127" s="229"/>
    </row>
    <row r="128" customFormat="1" hidden="1" spans="1:10">
      <c r="A128" s="280" t="s">
        <v>229</v>
      </c>
      <c r="B128" s="240"/>
      <c r="C128" s="287">
        <v>0</v>
      </c>
      <c r="D128" s="240"/>
      <c r="E128" s="227"/>
      <c r="F128" s="228"/>
      <c r="G128" s="229"/>
      <c r="H128" s="281">
        <f t="shared" si="10"/>
        <v>0</v>
      </c>
      <c r="I128" s="240"/>
      <c r="J128" s="229"/>
    </row>
    <row r="129" customFormat="1" hidden="1" spans="1:10">
      <c r="A129" s="298" t="s">
        <v>230</v>
      </c>
      <c r="B129" s="296"/>
      <c r="C129" s="297">
        <v>0</v>
      </c>
      <c r="D129" s="296"/>
      <c r="E129" s="278"/>
      <c r="F129" s="276">
        <f>D129-B129</f>
        <v>0</v>
      </c>
      <c r="G129" s="279"/>
      <c r="H129" s="297"/>
      <c r="I129" s="295">
        <f>H129-C129</f>
        <v>0</v>
      </c>
      <c r="J129" s="279"/>
    </row>
    <row r="130" customFormat="1" hidden="1" spans="1:10">
      <c r="A130" s="280" t="s">
        <v>152</v>
      </c>
      <c r="B130" s="240"/>
      <c r="C130" s="287">
        <v>0</v>
      </c>
      <c r="D130" s="240"/>
      <c r="E130" s="227"/>
      <c r="F130" s="228"/>
      <c r="G130" s="229"/>
      <c r="H130" s="281">
        <f t="shared" ref="H130:H139" si="11">L130+M130+N130</f>
        <v>0</v>
      </c>
      <c r="I130" s="240"/>
      <c r="J130" s="229"/>
    </row>
    <row r="131" customFormat="1" hidden="1" spans="1:10">
      <c r="A131" s="280" t="s">
        <v>153</v>
      </c>
      <c r="B131" s="240"/>
      <c r="C131" s="287">
        <v>0</v>
      </c>
      <c r="D131" s="240"/>
      <c r="E131" s="227"/>
      <c r="F131" s="228"/>
      <c r="G131" s="229"/>
      <c r="H131" s="281">
        <f t="shared" si="11"/>
        <v>0</v>
      </c>
      <c r="I131" s="240"/>
      <c r="J131" s="229"/>
    </row>
    <row r="132" customFormat="1" hidden="1" spans="1:10">
      <c r="A132" s="280" t="s">
        <v>154</v>
      </c>
      <c r="B132" s="240"/>
      <c r="C132" s="287">
        <v>0</v>
      </c>
      <c r="D132" s="240"/>
      <c r="E132" s="227"/>
      <c r="F132" s="240"/>
      <c r="G132" s="229"/>
      <c r="H132" s="281">
        <f t="shared" si="11"/>
        <v>0</v>
      </c>
      <c r="I132" s="240"/>
      <c r="J132" s="229"/>
    </row>
    <row r="133" customFormat="1" hidden="1" spans="1:10">
      <c r="A133" s="282" t="s">
        <v>231</v>
      </c>
      <c r="B133" s="240"/>
      <c r="C133" s="287">
        <v>0</v>
      </c>
      <c r="D133" s="240"/>
      <c r="E133" s="227"/>
      <c r="F133" s="240"/>
      <c r="G133" s="229"/>
      <c r="H133" s="281">
        <f t="shared" si="11"/>
        <v>0</v>
      </c>
      <c r="I133" s="240"/>
      <c r="J133" s="229"/>
    </row>
    <row r="134" customFormat="1" hidden="1" spans="1:10">
      <c r="A134" s="282" t="s">
        <v>232</v>
      </c>
      <c r="B134" s="240"/>
      <c r="C134" s="287">
        <v>0</v>
      </c>
      <c r="D134" s="240"/>
      <c r="E134" s="227"/>
      <c r="F134" s="240"/>
      <c r="G134" s="229"/>
      <c r="H134" s="281">
        <f t="shared" si="11"/>
        <v>0</v>
      </c>
      <c r="I134" s="240"/>
      <c r="J134" s="229"/>
    </row>
    <row r="135" customFormat="1" hidden="1" spans="1:10">
      <c r="A135" s="282" t="s">
        <v>233</v>
      </c>
      <c r="B135" s="240"/>
      <c r="C135" s="287">
        <v>0</v>
      </c>
      <c r="D135" s="240"/>
      <c r="E135" s="227"/>
      <c r="F135" s="240"/>
      <c r="G135" s="229"/>
      <c r="H135" s="281">
        <f t="shared" si="11"/>
        <v>0</v>
      </c>
      <c r="I135" s="240"/>
      <c r="J135" s="229"/>
    </row>
    <row r="136" customFormat="1" hidden="1" spans="1:10">
      <c r="A136" s="280" t="s">
        <v>234</v>
      </c>
      <c r="B136" s="240"/>
      <c r="C136" s="287">
        <v>0</v>
      </c>
      <c r="D136" s="240"/>
      <c r="E136" s="227"/>
      <c r="F136" s="240"/>
      <c r="G136" s="229"/>
      <c r="H136" s="281">
        <f t="shared" si="11"/>
        <v>0</v>
      </c>
      <c r="I136" s="240"/>
      <c r="J136" s="229"/>
    </row>
    <row r="137" customFormat="1" hidden="1" spans="1:10">
      <c r="A137" s="280" t="s">
        <v>235</v>
      </c>
      <c r="B137" s="240"/>
      <c r="C137" s="287">
        <v>0</v>
      </c>
      <c r="D137" s="240"/>
      <c r="E137" s="227"/>
      <c r="F137" s="228"/>
      <c r="G137" s="229"/>
      <c r="H137" s="281">
        <f t="shared" si="11"/>
        <v>0</v>
      </c>
      <c r="I137" s="240"/>
      <c r="J137" s="229"/>
    </row>
    <row r="138" customFormat="1" hidden="1" spans="1:10">
      <c r="A138" s="280" t="s">
        <v>161</v>
      </c>
      <c r="B138" s="240"/>
      <c r="C138" s="287">
        <v>0</v>
      </c>
      <c r="D138" s="240"/>
      <c r="E138" s="227"/>
      <c r="F138" s="228"/>
      <c r="G138" s="229"/>
      <c r="H138" s="281">
        <f t="shared" si="11"/>
        <v>0</v>
      </c>
      <c r="I138" s="240"/>
      <c r="J138" s="229"/>
    </row>
    <row r="139" customFormat="1" hidden="1" spans="1:10">
      <c r="A139" s="282" t="s">
        <v>236</v>
      </c>
      <c r="B139" s="240"/>
      <c r="C139" s="287">
        <v>0</v>
      </c>
      <c r="D139" s="240"/>
      <c r="E139" s="227"/>
      <c r="F139" s="228"/>
      <c r="G139" s="229"/>
      <c r="H139" s="281">
        <f t="shared" si="11"/>
        <v>0</v>
      </c>
      <c r="I139" s="240"/>
      <c r="J139" s="229"/>
    </row>
    <row r="140" customFormat="1" hidden="1" spans="1:10">
      <c r="A140" s="290" t="s">
        <v>237</v>
      </c>
      <c r="B140" s="296"/>
      <c r="C140" s="297"/>
      <c r="D140" s="296"/>
      <c r="E140" s="278"/>
      <c r="F140" s="276"/>
      <c r="G140" s="279"/>
      <c r="H140" s="297"/>
      <c r="I140" s="295"/>
      <c r="J140" s="279"/>
    </row>
    <row r="141" customFormat="1" hidden="1" spans="1:10">
      <c r="A141" s="282" t="s">
        <v>152</v>
      </c>
      <c r="B141" s="240"/>
      <c r="C141" s="281">
        <v>0</v>
      </c>
      <c r="D141" s="240"/>
      <c r="E141" s="227"/>
      <c r="F141" s="240"/>
      <c r="G141" s="229"/>
      <c r="H141" s="281">
        <f t="shared" ref="H141:H151" si="12">L141+M141+N141</f>
        <v>0</v>
      </c>
      <c r="I141" s="240">
        <v>0</v>
      </c>
      <c r="J141" s="229">
        <v>0</v>
      </c>
    </row>
    <row r="142" customFormat="1" hidden="1" spans="1:10">
      <c r="A142" s="283" t="s">
        <v>153</v>
      </c>
      <c r="B142" s="240"/>
      <c r="C142" s="281">
        <v>0</v>
      </c>
      <c r="D142" s="240"/>
      <c r="E142" s="227"/>
      <c r="F142" s="240"/>
      <c r="G142" s="229"/>
      <c r="H142" s="281">
        <f t="shared" si="12"/>
        <v>0</v>
      </c>
      <c r="I142" s="240">
        <v>0</v>
      </c>
      <c r="J142" s="229">
        <v>0</v>
      </c>
    </row>
    <row r="143" customFormat="1" hidden="1" spans="1:10">
      <c r="A143" s="280" t="s">
        <v>154</v>
      </c>
      <c r="B143" s="240"/>
      <c r="C143" s="281">
        <v>0</v>
      </c>
      <c r="D143" s="240"/>
      <c r="E143" s="227"/>
      <c r="F143" s="240"/>
      <c r="G143" s="229"/>
      <c r="H143" s="281">
        <f t="shared" si="12"/>
        <v>0</v>
      </c>
      <c r="I143" s="240">
        <v>0</v>
      </c>
      <c r="J143" s="229">
        <v>0</v>
      </c>
    </row>
    <row r="144" customFormat="1" hidden="1" spans="1:10">
      <c r="A144" s="280" t="s">
        <v>238</v>
      </c>
      <c r="B144" s="240"/>
      <c r="C144" s="281">
        <v>0</v>
      </c>
      <c r="D144" s="240"/>
      <c r="E144" s="227"/>
      <c r="F144" s="240"/>
      <c r="G144" s="229"/>
      <c r="H144" s="281">
        <f t="shared" si="12"/>
        <v>0</v>
      </c>
      <c r="I144" s="240">
        <v>0</v>
      </c>
      <c r="J144" s="229">
        <v>0</v>
      </c>
    </row>
    <row r="145" customFormat="1" hidden="1" spans="1:10">
      <c r="A145" s="280" t="s">
        <v>239</v>
      </c>
      <c r="B145" s="240"/>
      <c r="C145" s="281">
        <v>0</v>
      </c>
      <c r="D145" s="240"/>
      <c r="E145" s="227"/>
      <c r="F145" s="240"/>
      <c r="G145" s="229"/>
      <c r="H145" s="281">
        <f t="shared" si="12"/>
        <v>0</v>
      </c>
      <c r="I145" s="240">
        <v>0</v>
      </c>
      <c r="J145" s="229">
        <v>0</v>
      </c>
    </row>
    <row r="146" customFormat="1" hidden="1" spans="1:10">
      <c r="A146" s="282" t="s">
        <v>240</v>
      </c>
      <c r="B146" s="240"/>
      <c r="C146" s="281">
        <v>0</v>
      </c>
      <c r="D146" s="240"/>
      <c r="E146" s="227"/>
      <c r="F146" s="240"/>
      <c r="G146" s="229"/>
      <c r="H146" s="281">
        <f t="shared" si="12"/>
        <v>0</v>
      </c>
      <c r="I146" s="240">
        <v>0</v>
      </c>
      <c r="J146" s="229">
        <v>0</v>
      </c>
    </row>
    <row r="147" customFormat="1" hidden="1" spans="1:10">
      <c r="A147" s="282" t="s">
        <v>241</v>
      </c>
      <c r="B147" s="240"/>
      <c r="C147" s="281">
        <v>0</v>
      </c>
      <c r="D147" s="240"/>
      <c r="E147" s="227"/>
      <c r="F147" s="240"/>
      <c r="G147" s="229"/>
      <c r="H147" s="281">
        <f t="shared" si="12"/>
        <v>0</v>
      </c>
      <c r="I147" s="240">
        <v>0</v>
      </c>
      <c r="J147" s="229">
        <v>0</v>
      </c>
    </row>
    <row r="148" customFormat="1" hidden="1" spans="1:10">
      <c r="A148" s="282" t="s">
        <v>242</v>
      </c>
      <c r="B148" s="240"/>
      <c r="C148" s="281">
        <v>0</v>
      </c>
      <c r="D148" s="240"/>
      <c r="E148" s="227"/>
      <c r="F148" s="240"/>
      <c r="G148" s="229"/>
      <c r="H148" s="281">
        <f t="shared" si="12"/>
        <v>0</v>
      </c>
      <c r="I148" s="240">
        <v>0</v>
      </c>
      <c r="J148" s="229">
        <v>0</v>
      </c>
    </row>
    <row r="149" customFormat="1" hidden="1" spans="1:10">
      <c r="A149" s="280" t="s">
        <v>243</v>
      </c>
      <c r="B149" s="240"/>
      <c r="C149" s="281">
        <v>0</v>
      </c>
      <c r="D149" s="240"/>
      <c r="E149" s="227"/>
      <c r="F149" s="240"/>
      <c r="G149" s="229"/>
      <c r="H149" s="281">
        <f t="shared" si="12"/>
        <v>0</v>
      </c>
      <c r="I149" s="240">
        <v>0</v>
      </c>
      <c r="J149" s="229">
        <v>0</v>
      </c>
    </row>
    <row r="150" customFormat="1" hidden="1" spans="1:10">
      <c r="A150" s="280" t="s">
        <v>161</v>
      </c>
      <c r="B150" s="240"/>
      <c r="C150" s="281">
        <v>0</v>
      </c>
      <c r="D150" s="240"/>
      <c r="E150" s="227"/>
      <c r="F150" s="240"/>
      <c r="G150" s="229"/>
      <c r="H150" s="281">
        <f t="shared" si="12"/>
        <v>0</v>
      </c>
      <c r="I150" s="240">
        <v>0</v>
      </c>
      <c r="J150" s="229">
        <v>0</v>
      </c>
    </row>
    <row r="151" customFormat="1" hidden="1" spans="1:10">
      <c r="A151" s="280" t="s">
        <v>244</v>
      </c>
      <c r="B151" s="240"/>
      <c r="C151" s="281">
        <v>0</v>
      </c>
      <c r="D151" s="240"/>
      <c r="E151" s="227"/>
      <c r="F151" s="240"/>
      <c r="G151" s="229"/>
      <c r="H151" s="281">
        <f t="shared" si="12"/>
        <v>0</v>
      </c>
      <c r="I151" s="240">
        <v>0</v>
      </c>
      <c r="J151" s="229">
        <v>0</v>
      </c>
    </row>
    <row r="152" customFormat="1" hidden="1" spans="1:10">
      <c r="A152" s="275" t="s">
        <v>245</v>
      </c>
      <c r="B152" s="288">
        <v>7</v>
      </c>
      <c r="C152" s="289">
        <v>54.16</v>
      </c>
      <c r="D152" s="288">
        <f>SUM(D153:D158)</f>
        <v>25</v>
      </c>
      <c r="E152" s="278">
        <f>D152/C152*100</f>
        <v>46.1595273264402</v>
      </c>
      <c r="F152" s="276">
        <f>D152-B152</f>
        <v>18</v>
      </c>
      <c r="G152" s="279">
        <f>(D152/B152-1)*100</f>
        <v>257.142857142857</v>
      </c>
      <c r="H152" s="289">
        <f>SUM(H153:H158)</f>
        <v>18</v>
      </c>
      <c r="I152" s="295">
        <f>H152-C152</f>
        <v>-36.16</v>
      </c>
      <c r="J152" s="279">
        <f>(H152/C152-1)*100</f>
        <v>-66.7651403249631</v>
      </c>
    </row>
    <row r="153" customFormat="1" hidden="1" spans="1:10">
      <c r="A153" s="280" t="s">
        <v>152</v>
      </c>
      <c r="B153" s="240">
        <v>0</v>
      </c>
      <c r="C153" s="287">
        <v>0</v>
      </c>
      <c r="D153" s="240"/>
      <c r="E153" s="227"/>
      <c r="F153" s="228"/>
      <c r="G153" s="229"/>
      <c r="H153" s="281">
        <f t="shared" ref="H153:H158" si="13">L153+M153+N153</f>
        <v>0</v>
      </c>
      <c r="I153" s="240"/>
      <c r="J153" s="229"/>
    </row>
    <row r="154" customFormat="1" hidden="1" spans="1:10">
      <c r="A154" s="280" t="s">
        <v>153</v>
      </c>
      <c r="B154" s="240">
        <v>7</v>
      </c>
      <c r="C154" s="287">
        <v>12.16</v>
      </c>
      <c r="D154" s="240">
        <v>1</v>
      </c>
      <c r="E154" s="227"/>
      <c r="F154" s="299"/>
      <c r="G154" s="299"/>
      <c r="H154" s="281">
        <f t="shared" si="13"/>
        <v>0</v>
      </c>
      <c r="I154" s="240"/>
      <c r="J154" s="229"/>
    </row>
    <row r="155" customFormat="1" hidden="1" spans="1:10">
      <c r="A155" s="282" t="s">
        <v>154</v>
      </c>
      <c r="B155" s="240"/>
      <c r="C155" s="287">
        <v>0</v>
      </c>
      <c r="D155" s="240"/>
      <c r="E155" s="227"/>
      <c r="F155" s="240"/>
      <c r="G155" s="229"/>
      <c r="H155" s="281">
        <f t="shared" si="13"/>
        <v>0</v>
      </c>
      <c r="I155" s="240"/>
      <c r="J155" s="229"/>
    </row>
    <row r="156" customFormat="1" hidden="1" spans="1:10">
      <c r="A156" s="282" t="s">
        <v>246</v>
      </c>
      <c r="B156" s="240"/>
      <c r="C156" s="287">
        <v>0</v>
      </c>
      <c r="D156" s="240"/>
      <c r="E156" s="227"/>
      <c r="F156" s="228"/>
      <c r="G156" s="229"/>
      <c r="H156" s="281">
        <f t="shared" si="13"/>
        <v>0</v>
      </c>
      <c r="I156" s="240"/>
      <c r="J156" s="229"/>
    </row>
    <row r="157" customFormat="1" hidden="1" spans="1:10">
      <c r="A157" s="282" t="s">
        <v>161</v>
      </c>
      <c r="B157" s="240"/>
      <c r="C157" s="287">
        <v>0</v>
      </c>
      <c r="D157" s="240"/>
      <c r="E157" s="227"/>
      <c r="F157" s="240"/>
      <c r="G157" s="229"/>
      <c r="H157" s="281">
        <f t="shared" si="13"/>
        <v>0</v>
      </c>
      <c r="I157" s="240"/>
      <c r="J157" s="229"/>
    </row>
    <row r="158" customFormat="1" hidden="1" spans="1:14">
      <c r="A158" s="283" t="s">
        <v>247</v>
      </c>
      <c r="B158" s="240"/>
      <c r="C158" s="287">
        <v>42</v>
      </c>
      <c r="D158" s="240">
        <v>24</v>
      </c>
      <c r="E158" s="227"/>
      <c r="F158" s="228"/>
      <c r="G158" s="229"/>
      <c r="H158" s="281">
        <f t="shared" si="13"/>
        <v>18</v>
      </c>
      <c r="I158" s="240"/>
      <c r="J158" s="229"/>
      <c r="N158">
        <v>18</v>
      </c>
    </row>
    <row r="159" customFormat="1" hidden="1" spans="1:10">
      <c r="A159" s="275" t="s">
        <v>248</v>
      </c>
      <c r="B159" s="276">
        <v>31</v>
      </c>
      <c r="C159" s="277">
        <v>33.327693</v>
      </c>
      <c r="D159" s="276">
        <f>SUM(D160:D167)</f>
        <v>34</v>
      </c>
      <c r="E159" s="278">
        <f>D159/C159*100</f>
        <v>102.017262340961</v>
      </c>
      <c r="F159" s="276">
        <f>D159-B159</f>
        <v>3</v>
      </c>
      <c r="G159" s="279">
        <f>(D159/B159-1)*100</f>
        <v>9.6774193548387</v>
      </c>
      <c r="H159" s="277">
        <f>SUM(H160:H167)</f>
        <v>33</v>
      </c>
      <c r="I159" s="295">
        <f>H159-C159</f>
        <v>-0.327692999999996</v>
      </c>
      <c r="J159" s="279">
        <f>(H159/C159-1)*100</f>
        <v>-0.983245374949882</v>
      </c>
    </row>
    <row r="160" customFormat="1" hidden="1" spans="1:12">
      <c r="A160" s="280" t="s">
        <v>152</v>
      </c>
      <c r="B160" s="240">
        <v>31</v>
      </c>
      <c r="C160" s="287">
        <v>32.127693</v>
      </c>
      <c r="D160" s="240">
        <v>33</v>
      </c>
      <c r="E160" s="227"/>
      <c r="F160" s="228"/>
      <c r="G160" s="229"/>
      <c r="H160" s="281">
        <f t="shared" ref="H160:H167" si="14">L160+M160+N160</f>
        <v>32</v>
      </c>
      <c r="I160" s="240"/>
      <c r="J160" s="229"/>
      <c r="L160">
        <v>32</v>
      </c>
    </row>
    <row r="161" customFormat="1" hidden="1" spans="1:12">
      <c r="A161" s="282" t="s">
        <v>153</v>
      </c>
      <c r="B161" s="240"/>
      <c r="C161" s="287">
        <v>1.2</v>
      </c>
      <c r="D161" s="240">
        <v>1</v>
      </c>
      <c r="E161" s="227"/>
      <c r="F161" s="228"/>
      <c r="G161" s="229"/>
      <c r="H161" s="281">
        <f t="shared" si="14"/>
        <v>1</v>
      </c>
      <c r="I161" s="240"/>
      <c r="J161" s="229"/>
      <c r="L161">
        <v>1</v>
      </c>
    </row>
    <row r="162" customFormat="1" hidden="1" spans="1:10">
      <c r="A162" s="282" t="s">
        <v>154</v>
      </c>
      <c r="B162" s="240"/>
      <c r="C162" s="287">
        <v>0</v>
      </c>
      <c r="D162" s="240"/>
      <c r="E162" s="227"/>
      <c r="F162" s="228"/>
      <c r="G162" s="229"/>
      <c r="H162" s="281">
        <f t="shared" si="14"/>
        <v>0</v>
      </c>
      <c r="I162" s="240"/>
      <c r="J162" s="229"/>
    </row>
    <row r="163" customFormat="1" hidden="1" spans="1:10">
      <c r="A163" s="282" t="s">
        <v>249</v>
      </c>
      <c r="B163" s="240"/>
      <c r="C163" s="287">
        <v>0</v>
      </c>
      <c r="D163" s="240"/>
      <c r="E163" s="227"/>
      <c r="F163" s="228"/>
      <c r="G163" s="229"/>
      <c r="H163" s="281">
        <f t="shared" si="14"/>
        <v>0</v>
      </c>
      <c r="I163" s="240"/>
      <c r="J163" s="229"/>
    </row>
    <row r="164" customFormat="1" hidden="1" spans="1:10">
      <c r="A164" s="283" t="s">
        <v>250</v>
      </c>
      <c r="B164" s="240"/>
      <c r="C164" s="287">
        <v>0</v>
      </c>
      <c r="D164" s="240"/>
      <c r="E164" s="227"/>
      <c r="F164" s="228"/>
      <c r="G164" s="229"/>
      <c r="H164" s="281">
        <f t="shared" si="14"/>
        <v>0</v>
      </c>
      <c r="I164" s="240"/>
      <c r="J164" s="229"/>
    </row>
    <row r="165" customFormat="1" hidden="1" spans="1:10">
      <c r="A165" s="280" t="s">
        <v>251</v>
      </c>
      <c r="B165" s="240"/>
      <c r="C165" s="287">
        <v>0</v>
      </c>
      <c r="D165" s="240"/>
      <c r="E165" s="227"/>
      <c r="F165" s="228"/>
      <c r="G165" s="229"/>
      <c r="H165" s="281">
        <f t="shared" si="14"/>
        <v>0</v>
      </c>
      <c r="I165" s="240"/>
      <c r="J165" s="229"/>
    </row>
    <row r="166" customFormat="1" hidden="1" spans="1:10">
      <c r="A166" s="280" t="s">
        <v>161</v>
      </c>
      <c r="B166" s="240"/>
      <c r="C166" s="287">
        <v>0</v>
      </c>
      <c r="D166" s="240"/>
      <c r="E166" s="227"/>
      <c r="F166" s="240"/>
      <c r="G166" s="229"/>
      <c r="H166" s="281">
        <f t="shared" si="14"/>
        <v>0</v>
      </c>
      <c r="I166" s="240"/>
      <c r="J166" s="229"/>
    </row>
    <row r="167" customFormat="1" hidden="1" spans="1:10">
      <c r="A167" s="280" t="s">
        <v>252</v>
      </c>
      <c r="B167" s="240"/>
      <c r="C167" s="287">
        <v>0</v>
      </c>
      <c r="D167" s="240"/>
      <c r="E167" s="227">
        <v>0</v>
      </c>
      <c r="F167" s="240">
        <v>0</v>
      </c>
      <c r="G167" s="229">
        <v>0</v>
      </c>
      <c r="H167" s="281">
        <f t="shared" si="14"/>
        <v>0</v>
      </c>
      <c r="I167" s="240">
        <v>0</v>
      </c>
      <c r="J167" s="229">
        <v>0</v>
      </c>
    </row>
    <row r="168" customFormat="1" hidden="1" spans="1:10">
      <c r="A168" s="290" t="s">
        <v>253</v>
      </c>
      <c r="B168" s="300">
        <v>186</v>
      </c>
      <c r="C168" s="301">
        <v>72.251593</v>
      </c>
      <c r="D168" s="300">
        <f>SUM(D169:D173)</f>
        <v>75</v>
      </c>
      <c r="E168" s="278">
        <f>D168/C168*100</f>
        <v>103.803939658465</v>
      </c>
      <c r="F168" s="276">
        <f>D168-B168</f>
        <v>-111</v>
      </c>
      <c r="G168" s="279">
        <f>(D168/B168-1)*100</f>
        <v>-59.6774193548387</v>
      </c>
      <c r="H168" s="301">
        <f>SUM(H169:H173)</f>
        <v>58</v>
      </c>
      <c r="I168" s="295">
        <f>H168-C168</f>
        <v>-14.251593</v>
      </c>
      <c r="J168" s="279">
        <f>(H168/C168-1)*100</f>
        <v>-19.7249533307868</v>
      </c>
    </row>
    <row r="169" customFormat="1" hidden="1" spans="1:12">
      <c r="A169" s="282" t="s">
        <v>152</v>
      </c>
      <c r="B169" s="240">
        <v>74</v>
      </c>
      <c r="C169" s="287">
        <v>62.411593</v>
      </c>
      <c r="D169" s="240">
        <v>53</v>
      </c>
      <c r="E169" s="227"/>
      <c r="F169" s="228"/>
      <c r="G169" s="229"/>
      <c r="H169" s="281">
        <f t="shared" ref="H169:H173" si="15">L169+M169+N169</f>
        <v>50</v>
      </c>
      <c r="I169" s="240"/>
      <c r="J169" s="229"/>
      <c r="L169">
        <v>50</v>
      </c>
    </row>
    <row r="170" customFormat="1" hidden="1" spans="1:10">
      <c r="A170" s="282" t="s">
        <v>153</v>
      </c>
      <c r="B170" s="240">
        <v>0</v>
      </c>
      <c r="C170" s="287">
        <v>0</v>
      </c>
      <c r="D170" s="240">
        <v>22</v>
      </c>
      <c r="E170" s="227"/>
      <c r="F170" s="240"/>
      <c r="G170" s="229"/>
      <c r="H170" s="281">
        <f t="shared" si="15"/>
        <v>0</v>
      </c>
      <c r="I170" s="240"/>
      <c r="J170" s="229"/>
    </row>
    <row r="171" customFormat="1" hidden="1" spans="1:10">
      <c r="A171" s="280" t="s">
        <v>154</v>
      </c>
      <c r="B171" s="240">
        <v>0</v>
      </c>
      <c r="C171" s="287">
        <v>0</v>
      </c>
      <c r="D171" s="240"/>
      <c r="E171" s="227"/>
      <c r="F171" s="240"/>
      <c r="G171" s="229"/>
      <c r="H171" s="281">
        <f t="shared" si="15"/>
        <v>0</v>
      </c>
      <c r="I171" s="240"/>
      <c r="J171" s="229"/>
    </row>
    <row r="172" customFormat="1" hidden="1" spans="1:12">
      <c r="A172" s="280" t="s">
        <v>254</v>
      </c>
      <c r="B172" s="240">
        <v>112</v>
      </c>
      <c r="C172" s="287">
        <v>9.84</v>
      </c>
      <c r="D172" s="240"/>
      <c r="E172" s="227"/>
      <c r="F172" s="228"/>
      <c r="G172" s="229"/>
      <c r="H172" s="281">
        <f t="shared" si="15"/>
        <v>8</v>
      </c>
      <c r="I172" s="240"/>
      <c r="J172" s="229"/>
      <c r="L172">
        <v>8</v>
      </c>
    </row>
    <row r="173" customFormat="1" hidden="1" spans="1:10">
      <c r="A173" s="280" t="s">
        <v>255</v>
      </c>
      <c r="B173" s="284"/>
      <c r="C173" s="287">
        <v>0</v>
      </c>
      <c r="D173" s="284"/>
      <c r="E173" s="227"/>
      <c r="F173" s="228"/>
      <c r="G173" s="229"/>
      <c r="H173" s="281">
        <f t="shared" si="15"/>
        <v>0</v>
      </c>
      <c r="I173" s="240"/>
      <c r="J173" s="229"/>
    </row>
    <row r="174" customFormat="1" hidden="1" spans="1:10">
      <c r="A174" s="290" t="s">
        <v>256</v>
      </c>
      <c r="B174" s="276">
        <v>90</v>
      </c>
      <c r="C174" s="277">
        <v>73.043575</v>
      </c>
      <c r="D174" s="276">
        <f>SUM(D175:D180)</f>
        <v>70</v>
      </c>
      <c r="E174" s="278">
        <f>D174/C174*100</f>
        <v>95.8332064113784</v>
      </c>
      <c r="F174" s="276">
        <f>D174-B174</f>
        <v>-20</v>
      </c>
      <c r="G174" s="279">
        <f>(D174/B174-1)*100</f>
        <v>-22.2222222222222</v>
      </c>
      <c r="H174" s="277">
        <f>SUM(H175:H180)</f>
        <v>72</v>
      </c>
      <c r="I174" s="295">
        <f>H174-C174</f>
        <v>-1.043575</v>
      </c>
      <c r="J174" s="279">
        <f>(H174/C174-1)*100</f>
        <v>-1.42870197686792</v>
      </c>
    </row>
    <row r="175" customFormat="1" hidden="1" spans="1:12">
      <c r="A175" s="282" t="s">
        <v>152</v>
      </c>
      <c r="B175" s="240">
        <v>78</v>
      </c>
      <c r="C175" s="287">
        <v>55.026314</v>
      </c>
      <c r="D175" s="240">
        <v>55</v>
      </c>
      <c r="E175" s="227"/>
      <c r="F175" s="228"/>
      <c r="G175" s="229"/>
      <c r="H175" s="281">
        <f t="shared" ref="H175:H180" si="16">L175+M175+N175</f>
        <v>63</v>
      </c>
      <c r="I175" s="240"/>
      <c r="J175" s="229"/>
      <c r="L175">
        <v>63</v>
      </c>
    </row>
    <row r="176" customFormat="1" hidden="1" spans="1:12">
      <c r="A176" s="282" t="s">
        <v>153</v>
      </c>
      <c r="B176" s="240">
        <v>6</v>
      </c>
      <c r="C176" s="287">
        <v>6.248</v>
      </c>
      <c r="D176" s="240">
        <v>6</v>
      </c>
      <c r="E176" s="227"/>
      <c r="F176" s="240"/>
      <c r="G176" s="229"/>
      <c r="H176" s="281">
        <f t="shared" si="16"/>
        <v>9</v>
      </c>
      <c r="I176" s="240"/>
      <c r="J176" s="229"/>
      <c r="L176">
        <v>9</v>
      </c>
    </row>
    <row r="177" customFormat="1" hidden="1" spans="1:10">
      <c r="A177" s="283" t="s">
        <v>154</v>
      </c>
      <c r="B177" s="240">
        <v>0</v>
      </c>
      <c r="C177" s="287">
        <v>0</v>
      </c>
      <c r="D177" s="240"/>
      <c r="E177" s="227"/>
      <c r="F177" s="240"/>
      <c r="G177" s="229"/>
      <c r="H177" s="281">
        <f t="shared" si="16"/>
        <v>0</v>
      </c>
      <c r="I177" s="240"/>
      <c r="J177" s="229"/>
    </row>
    <row r="178" customFormat="1" hidden="1" spans="1:10">
      <c r="A178" s="280" t="s">
        <v>166</v>
      </c>
      <c r="B178" s="240">
        <v>0</v>
      </c>
      <c r="C178" s="287">
        <v>0</v>
      </c>
      <c r="D178" s="240"/>
      <c r="E178" s="227"/>
      <c r="F178" s="228"/>
      <c r="G178" s="229"/>
      <c r="H178" s="281">
        <f t="shared" si="16"/>
        <v>0</v>
      </c>
      <c r="I178" s="240"/>
      <c r="J178" s="229"/>
    </row>
    <row r="179" customFormat="1" hidden="1" spans="1:10">
      <c r="A179" s="280" t="s">
        <v>161</v>
      </c>
      <c r="B179" s="240">
        <v>6</v>
      </c>
      <c r="C179" s="287">
        <v>11.769261</v>
      </c>
      <c r="D179" s="240">
        <v>9</v>
      </c>
      <c r="E179" s="227"/>
      <c r="F179" s="240"/>
      <c r="G179" s="229"/>
      <c r="H179" s="281">
        <f t="shared" si="16"/>
        <v>0</v>
      </c>
      <c r="I179" s="240"/>
      <c r="J179" s="229"/>
    </row>
    <row r="180" customFormat="1" hidden="1" spans="1:10">
      <c r="A180" s="280" t="s">
        <v>257</v>
      </c>
      <c r="B180" s="240">
        <v>0</v>
      </c>
      <c r="C180" s="287">
        <v>0</v>
      </c>
      <c r="D180" s="240"/>
      <c r="E180" s="227"/>
      <c r="F180" s="228"/>
      <c r="G180" s="284"/>
      <c r="H180" s="281">
        <f t="shared" si="16"/>
        <v>0</v>
      </c>
      <c r="I180" s="240">
        <v>0</v>
      </c>
      <c r="J180" s="229">
        <v>0</v>
      </c>
    </row>
    <row r="181" customFormat="1" hidden="1" spans="1:10">
      <c r="A181" s="290" t="s">
        <v>258</v>
      </c>
      <c r="B181" s="276">
        <v>1422</v>
      </c>
      <c r="C181" s="277">
        <v>288.617556</v>
      </c>
      <c r="D181" s="276">
        <f>SUM(D182:D188)</f>
        <v>1642</v>
      </c>
      <c r="E181" s="278">
        <f>D181/C181*100</f>
        <v>568.918960702446</v>
      </c>
      <c r="F181" s="276">
        <f>D181-B181</f>
        <v>220</v>
      </c>
      <c r="G181" s="279">
        <f>(D181/B181-1)*100</f>
        <v>15.4711673699016</v>
      </c>
      <c r="H181" s="277">
        <f>SUM(H182:H188)</f>
        <v>224</v>
      </c>
      <c r="I181" s="295">
        <f>H181-C181</f>
        <v>-64.617556</v>
      </c>
      <c r="J181" s="279">
        <f>(H181/C181-1)*100</f>
        <v>-22.3886436069745</v>
      </c>
    </row>
    <row r="182" customFormat="1" hidden="1" spans="1:12">
      <c r="A182" s="282" t="s">
        <v>152</v>
      </c>
      <c r="B182" s="240">
        <v>166</v>
      </c>
      <c r="C182" s="287">
        <v>239.096906</v>
      </c>
      <c r="D182" s="240">
        <v>181</v>
      </c>
      <c r="E182" s="227"/>
      <c r="F182" s="228"/>
      <c r="G182" s="229"/>
      <c r="H182" s="281">
        <f t="shared" ref="H182:H188" si="17">L182+M182+N182</f>
        <v>118</v>
      </c>
      <c r="I182" s="240"/>
      <c r="J182" s="229"/>
      <c r="L182">
        <v>118</v>
      </c>
    </row>
    <row r="183" customFormat="1" hidden="1" spans="1:14">
      <c r="A183" s="282" t="s">
        <v>153</v>
      </c>
      <c r="B183" s="240">
        <v>66</v>
      </c>
      <c r="C183" s="287">
        <v>0</v>
      </c>
      <c r="D183" s="240">
        <v>110</v>
      </c>
      <c r="E183" s="227"/>
      <c r="F183" s="228"/>
      <c r="G183" s="229"/>
      <c r="H183" s="281">
        <f t="shared" si="17"/>
        <v>102</v>
      </c>
      <c r="I183" s="240"/>
      <c r="J183" s="229"/>
      <c r="L183">
        <v>70</v>
      </c>
      <c r="N183">
        <v>32</v>
      </c>
    </row>
    <row r="184" customFormat="1" hidden="1" spans="1:10">
      <c r="A184" s="280" t="s">
        <v>154</v>
      </c>
      <c r="B184" s="240">
        <v>0</v>
      </c>
      <c r="C184" s="287">
        <v>0</v>
      </c>
      <c r="D184" s="240"/>
      <c r="E184" s="227"/>
      <c r="F184" s="240"/>
      <c r="G184" s="229"/>
      <c r="H184" s="281">
        <f t="shared" si="17"/>
        <v>0</v>
      </c>
      <c r="I184" s="240"/>
      <c r="J184" s="229"/>
    </row>
    <row r="185" customFormat="1" hidden="1" spans="1:10">
      <c r="A185" s="280" t="s">
        <v>259</v>
      </c>
      <c r="B185" s="240"/>
      <c r="C185" s="287">
        <v>0</v>
      </c>
      <c r="D185" s="240"/>
      <c r="E185" s="227"/>
      <c r="F185" s="240"/>
      <c r="G185" s="229"/>
      <c r="H185" s="281">
        <f t="shared" si="17"/>
        <v>0</v>
      </c>
      <c r="I185" s="240"/>
      <c r="J185" s="229"/>
    </row>
    <row r="186" customFormat="1" hidden="1" spans="1:10">
      <c r="A186" s="280" t="s">
        <v>260</v>
      </c>
      <c r="B186" s="240">
        <v>1167</v>
      </c>
      <c r="C186" s="287">
        <v>0</v>
      </c>
      <c r="D186" s="240">
        <v>1300</v>
      </c>
      <c r="E186" s="227"/>
      <c r="F186" s="240"/>
      <c r="G186" s="229"/>
      <c r="H186" s="281">
        <f t="shared" si="17"/>
        <v>0</v>
      </c>
      <c r="I186" s="240"/>
      <c r="J186" s="229"/>
    </row>
    <row r="187" customFormat="1" hidden="1" spans="1:10">
      <c r="A187" s="282" t="s">
        <v>161</v>
      </c>
      <c r="B187" s="302">
        <v>0</v>
      </c>
      <c r="C187" s="287">
        <v>0</v>
      </c>
      <c r="D187" s="302">
        <v>1</v>
      </c>
      <c r="E187" s="227"/>
      <c r="F187" s="228"/>
      <c r="G187" s="229"/>
      <c r="H187" s="281">
        <f t="shared" si="17"/>
        <v>0</v>
      </c>
      <c r="I187" s="240"/>
      <c r="J187" s="229"/>
    </row>
    <row r="188" customFormat="1" hidden="1" spans="1:14">
      <c r="A188" s="282" t="s">
        <v>261</v>
      </c>
      <c r="B188" s="302">
        <v>23</v>
      </c>
      <c r="C188" s="287">
        <v>49.52065</v>
      </c>
      <c r="D188" s="302">
        <v>50</v>
      </c>
      <c r="E188" s="227"/>
      <c r="F188" s="228"/>
      <c r="G188" s="229"/>
      <c r="H188" s="281">
        <f t="shared" si="17"/>
        <v>4</v>
      </c>
      <c r="I188" s="240"/>
      <c r="J188" s="229"/>
      <c r="N188">
        <v>4</v>
      </c>
    </row>
    <row r="189" customFormat="1" hidden="1" spans="1:10">
      <c r="A189" s="290" t="s">
        <v>262</v>
      </c>
      <c r="B189" s="276">
        <v>1237</v>
      </c>
      <c r="C189" s="277">
        <v>1158.631747</v>
      </c>
      <c r="D189" s="276">
        <f>SUM(D190:D195)</f>
        <v>1655</v>
      </c>
      <c r="E189" s="278">
        <f>D189/C189*100</f>
        <v>142.840898696694</v>
      </c>
      <c r="F189" s="276">
        <f>D189-B189</f>
        <v>418</v>
      </c>
      <c r="G189" s="279">
        <f>(D189/B189-1)*100</f>
        <v>33.7914308811641</v>
      </c>
      <c r="H189" s="277">
        <f>SUM(H190:H195)</f>
        <v>665</v>
      </c>
      <c r="I189" s="295">
        <f>H189-C189</f>
        <v>-493.631747</v>
      </c>
      <c r="J189" s="279">
        <f>(H189/C189-1)*100</f>
        <v>-42.6047144209661</v>
      </c>
    </row>
    <row r="190" customFormat="1" hidden="1" spans="1:12">
      <c r="A190" s="282" t="s">
        <v>152</v>
      </c>
      <c r="B190" s="302">
        <v>1105</v>
      </c>
      <c r="C190" s="287">
        <v>1040.110147</v>
      </c>
      <c r="D190" s="302">
        <v>1089</v>
      </c>
      <c r="E190" s="227"/>
      <c r="F190" s="228"/>
      <c r="G190" s="229"/>
      <c r="H190" s="281">
        <f t="shared" ref="H190:H195" si="18">L190+M190+N190</f>
        <v>581</v>
      </c>
      <c r="I190" s="240"/>
      <c r="J190" s="229"/>
      <c r="L190">
        <v>581</v>
      </c>
    </row>
    <row r="191" customFormat="1" hidden="1" spans="1:12">
      <c r="A191" s="280" t="s">
        <v>153</v>
      </c>
      <c r="B191" s="302">
        <v>129</v>
      </c>
      <c r="C191" s="287">
        <v>84.96</v>
      </c>
      <c r="D191" s="302">
        <v>566</v>
      </c>
      <c r="E191" s="227"/>
      <c r="F191" s="228"/>
      <c r="G191" s="229"/>
      <c r="H191" s="281">
        <f t="shared" si="18"/>
        <v>84</v>
      </c>
      <c r="I191" s="240"/>
      <c r="J191" s="229"/>
      <c r="L191">
        <v>84</v>
      </c>
    </row>
    <row r="192" customFormat="1" hidden="1" spans="1:10">
      <c r="A192" s="280" t="s">
        <v>154</v>
      </c>
      <c r="B192" s="302">
        <v>0</v>
      </c>
      <c r="C192" s="287">
        <v>0</v>
      </c>
      <c r="D192" s="302"/>
      <c r="E192" s="227"/>
      <c r="F192" s="228"/>
      <c r="G192" s="229"/>
      <c r="H192" s="281">
        <f t="shared" si="18"/>
        <v>0</v>
      </c>
      <c r="I192" s="240"/>
      <c r="J192" s="229"/>
    </row>
    <row r="193" customFormat="1" hidden="1" spans="1:10">
      <c r="A193" s="280" t="s">
        <v>263</v>
      </c>
      <c r="B193" s="302">
        <v>0</v>
      </c>
      <c r="C193" s="287">
        <v>0</v>
      </c>
      <c r="D193" s="302"/>
      <c r="E193" s="227"/>
      <c r="F193" s="228"/>
      <c r="G193" s="229"/>
      <c r="H193" s="281">
        <f t="shared" si="18"/>
        <v>0</v>
      </c>
      <c r="I193" s="240"/>
      <c r="J193" s="229"/>
    </row>
    <row r="194" customFormat="1" hidden="1" spans="1:10">
      <c r="A194" s="282" t="s">
        <v>161</v>
      </c>
      <c r="B194" s="302">
        <v>3</v>
      </c>
      <c r="C194" s="287">
        <v>33.5616</v>
      </c>
      <c r="D194" s="302"/>
      <c r="E194" s="227"/>
      <c r="F194" s="240"/>
      <c r="G194" s="229"/>
      <c r="H194" s="281">
        <f t="shared" si="18"/>
        <v>0</v>
      </c>
      <c r="I194" s="240"/>
      <c r="J194" s="229"/>
    </row>
    <row r="195" customFormat="1" hidden="1" spans="1:10">
      <c r="A195" s="282" t="s">
        <v>264</v>
      </c>
      <c r="B195" s="302">
        <v>0</v>
      </c>
      <c r="C195" s="287">
        <v>0</v>
      </c>
      <c r="D195" s="302"/>
      <c r="E195" s="227"/>
      <c r="F195" s="228"/>
      <c r="G195" s="229"/>
      <c r="H195" s="281">
        <f t="shared" si="18"/>
        <v>0</v>
      </c>
      <c r="I195" s="240"/>
      <c r="J195" s="229"/>
    </row>
    <row r="196" customFormat="1" hidden="1" spans="1:10">
      <c r="A196" s="290" t="s">
        <v>265</v>
      </c>
      <c r="B196" s="276">
        <v>1658</v>
      </c>
      <c r="C196" s="277">
        <v>1486.91942</v>
      </c>
      <c r="D196" s="276">
        <f>SUM(D197:D202)</f>
        <v>956</v>
      </c>
      <c r="E196" s="278">
        <f>D196/C196*100</f>
        <v>64.294001890163</v>
      </c>
      <c r="F196" s="276">
        <f>D196-B196</f>
        <v>-702</v>
      </c>
      <c r="G196" s="279">
        <f>(D196/B196-1)*100</f>
        <v>-42.3401688781665</v>
      </c>
      <c r="H196" s="277">
        <f>SUM(H197:H202)</f>
        <v>1282</v>
      </c>
      <c r="I196" s="295">
        <f>H196-C196</f>
        <v>-204.91942</v>
      </c>
      <c r="J196" s="279">
        <f>(H196/C196-1)*100</f>
        <v>-13.7814744527313</v>
      </c>
    </row>
    <row r="197" customFormat="1" hidden="1" spans="1:12">
      <c r="A197" s="280" t="s">
        <v>152</v>
      </c>
      <c r="B197" s="302">
        <v>487</v>
      </c>
      <c r="C197" s="287">
        <v>301.09702</v>
      </c>
      <c r="D197" s="302">
        <v>433</v>
      </c>
      <c r="E197" s="227"/>
      <c r="F197" s="228"/>
      <c r="G197" s="229"/>
      <c r="H197" s="281">
        <f t="shared" ref="H197:H202" si="19">L197+M197+N197</f>
        <v>370</v>
      </c>
      <c r="I197" s="240"/>
      <c r="J197" s="229"/>
      <c r="L197" s="208">
        <v>370</v>
      </c>
    </row>
    <row r="198" customFormat="1" hidden="1" spans="1:12">
      <c r="A198" s="280" t="s">
        <v>153</v>
      </c>
      <c r="B198" s="302">
        <v>1167</v>
      </c>
      <c r="C198" s="287">
        <v>1167.5</v>
      </c>
      <c r="D198" s="302">
        <v>442</v>
      </c>
      <c r="E198" s="227"/>
      <c r="F198" s="228"/>
      <c r="G198" s="229"/>
      <c r="H198" s="281">
        <f t="shared" si="19"/>
        <v>903</v>
      </c>
      <c r="I198" s="240"/>
      <c r="J198" s="229"/>
      <c r="L198" s="208">
        <v>903</v>
      </c>
    </row>
    <row r="199" customFormat="1" hidden="1" spans="1:12">
      <c r="A199" s="280" t="s">
        <v>154</v>
      </c>
      <c r="B199" s="302">
        <v>0</v>
      </c>
      <c r="C199" s="287">
        <v>0</v>
      </c>
      <c r="D199" s="302"/>
      <c r="E199" s="227"/>
      <c r="F199" s="240"/>
      <c r="G199" s="229"/>
      <c r="H199" s="281">
        <f t="shared" si="19"/>
        <v>0</v>
      </c>
      <c r="I199" s="240"/>
      <c r="J199" s="229"/>
      <c r="L199" s="208"/>
    </row>
    <row r="200" customFormat="1" hidden="1" spans="1:12">
      <c r="A200" s="280" t="s">
        <v>266</v>
      </c>
      <c r="B200" s="302">
        <v>4</v>
      </c>
      <c r="C200" s="287">
        <v>7.79</v>
      </c>
      <c r="D200" s="302">
        <v>1</v>
      </c>
      <c r="E200" s="227"/>
      <c r="F200" s="240"/>
      <c r="G200" s="229"/>
      <c r="H200" s="281">
        <f t="shared" si="19"/>
        <v>9</v>
      </c>
      <c r="I200" s="240"/>
      <c r="J200" s="229"/>
      <c r="L200" s="208">
        <v>9</v>
      </c>
    </row>
    <row r="201" customFormat="1" hidden="1" spans="1:10">
      <c r="A201" s="282" t="s">
        <v>161</v>
      </c>
      <c r="B201" s="302"/>
      <c r="C201" s="287">
        <v>10.5324</v>
      </c>
      <c r="D201" s="302"/>
      <c r="E201" s="227"/>
      <c r="F201" s="228"/>
      <c r="G201" s="229"/>
      <c r="H201" s="281">
        <f t="shared" si="19"/>
        <v>0</v>
      </c>
      <c r="I201" s="240"/>
      <c r="J201" s="229"/>
    </row>
    <row r="202" customFormat="1" hidden="1" spans="1:10">
      <c r="A202" s="282" t="s">
        <v>267</v>
      </c>
      <c r="B202" s="302"/>
      <c r="C202" s="287">
        <v>0</v>
      </c>
      <c r="D202" s="302">
        <v>80</v>
      </c>
      <c r="E202" s="227"/>
      <c r="F202" s="228"/>
      <c r="G202" s="229"/>
      <c r="H202" s="281">
        <f t="shared" si="19"/>
        <v>0</v>
      </c>
      <c r="I202" s="240"/>
      <c r="J202" s="229"/>
    </row>
    <row r="203" customFormat="1" hidden="1" spans="1:10">
      <c r="A203" s="290" t="s">
        <v>268</v>
      </c>
      <c r="B203" s="276">
        <v>515</v>
      </c>
      <c r="C203" s="277">
        <v>416.874725</v>
      </c>
      <c r="D203" s="276">
        <f>SUM(D204:D208)</f>
        <v>515</v>
      </c>
      <c r="E203" s="278">
        <f>D203/C203*100</f>
        <v>123.538312379097</v>
      </c>
      <c r="F203" s="276">
        <f>D203-B203</f>
        <v>0</v>
      </c>
      <c r="G203" s="279">
        <f>(D203/B203-1)*100</f>
        <v>0</v>
      </c>
      <c r="H203" s="277">
        <f>SUM(H204:H208)</f>
        <v>370</v>
      </c>
      <c r="I203" s="295">
        <f>H203-C203</f>
        <v>-46.874725</v>
      </c>
      <c r="J203" s="279">
        <f>(H203/C203-1)*100</f>
        <v>-11.2443192616199</v>
      </c>
    </row>
    <row r="204" customFormat="1" hidden="1" spans="1:12">
      <c r="A204" s="283" t="s">
        <v>152</v>
      </c>
      <c r="B204" s="240">
        <v>236</v>
      </c>
      <c r="C204" s="287">
        <v>211.874725</v>
      </c>
      <c r="D204" s="240">
        <v>210</v>
      </c>
      <c r="E204" s="227"/>
      <c r="F204" s="228"/>
      <c r="G204" s="229"/>
      <c r="H204" s="281">
        <f t="shared" ref="H204:H208" si="20">L204+M204+N204</f>
        <v>206</v>
      </c>
      <c r="I204" s="240"/>
      <c r="J204" s="229"/>
      <c r="L204">
        <v>206</v>
      </c>
    </row>
    <row r="205" customFormat="1" hidden="1" spans="1:12">
      <c r="A205" s="280" t="s">
        <v>153</v>
      </c>
      <c r="B205" s="240">
        <v>272</v>
      </c>
      <c r="C205" s="287">
        <v>205</v>
      </c>
      <c r="D205" s="240">
        <v>305</v>
      </c>
      <c r="E205" s="227"/>
      <c r="F205" s="228"/>
      <c r="G205" s="229"/>
      <c r="H205" s="281">
        <f t="shared" si="20"/>
        <v>164</v>
      </c>
      <c r="I205" s="240"/>
      <c r="J205" s="229"/>
      <c r="L205">
        <v>164</v>
      </c>
    </row>
    <row r="206" customFormat="1" hidden="1" spans="1:10">
      <c r="A206" s="280" t="s">
        <v>154</v>
      </c>
      <c r="B206" s="240">
        <v>0</v>
      </c>
      <c r="C206" s="287">
        <v>0</v>
      </c>
      <c r="D206" s="240"/>
      <c r="E206" s="227"/>
      <c r="F206" s="240"/>
      <c r="G206" s="229"/>
      <c r="H206" s="281">
        <f t="shared" si="20"/>
        <v>0</v>
      </c>
      <c r="I206" s="240"/>
      <c r="J206" s="229"/>
    </row>
    <row r="207" customFormat="1" hidden="1" spans="1:10">
      <c r="A207" s="280" t="s">
        <v>161</v>
      </c>
      <c r="B207" s="240">
        <v>7</v>
      </c>
      <c r="C207" s="287">
        <v>0</v>
      </c>
      <c r="D207" s="240"/>
      <c r="E207" s="227"/>
      <c r="F207" s="228"/>
      <c r="G207" s="229"/>
      <c r="H207" s="281">
        <f t="shared" si="20"/>
        <v>0</v>
      </c>
      <c r="I207" s="240"/>
      <c r="J207" s="229"/>
    </row>
    <row r="208" customFormat="1" hidden="1" spans="1:10">
      <c r="A208" s="282" t="s">
        <v>269</v>
      </c>
      <c r="B208" s="240"/>
      <c r="C208" s="287">
        <v>0</v>
      </c>
      <c r="D208" s="240"/>
      <c r="E208" s="227"/>
      <c r="F208" s="228"/>
      <c r="G208" s="303"/>
      <c r="H208" s="281">
        <f t="shared" si="20"/>
        <v>0</v>
      </c>
      <c r="I208" s="240"/>
      <c r="J208" s="229"/>
    </row>
    <row r="209" customFormat="1" hidden="1" spans="1:10">
      <c r="A209" s="290" t="s">
        <v>270</v>
      </c>
      <c r="B209" s="276">
        <v>247</v>
      </c>
      <c r="C209" s="277">
        <v>230.910033</v>
      </c>
      <c r="D209" s="276">
        <f>SUM(D210:D215)</f>
        <v>161</v>
      </c>
      <c r="E209" s="278">
        <f>D209/C209*100</f>
        <v>69.7241249798791</v>
      </c>
      <c r="F209" s="276">
        <f>D209-B209</f>
        <v>-86</v>
      </c>
      <c r="G209" s="279">
        <f>(D209/B209-1)*100</f>
        <v>-34.8178137651822</v>
      </c>
      <c r="H209" s="277">
        <f>SUM(H210:H215)</f>
        <v>144</v>
      </c>
      <c r="I209" s="295">
        <f>H209-C209</f>
        <v>-86.910033</v>
      </c>
      <c r="J209" s="279">
        <f>(H209/C209-1)*100</f>
        <v>-37.6380497074374</v>
      </c>
    </row>
    <row r="210" customFormat="1" hidden="1" spans="1:12">
      <c r="A210" s="282" t="s">
        <v>152</v>
      </c>
      <c r="B210" s="240">
        <v>205</v>
      </c>
      <c r="C210" s="287">
        <v>172.470033</v>
      </c>
      <c r="D210" s="240">
        <v>138</v>
      </c>
      <c r="E210" s="227"/>
      <c r="F210" s="228"/>
      <c r="G210" s="229"/>
      <c r="H210" s="281">
        <f t="shared" ref="H210:H215" si="21">L210+M210+N210</f>
        <v>144</v>
      </c>
      <c r="I210" s="240"/>
      <c r="J210" s="229"/>
      <c r="L210">
        <v>144</v>
      </c>
    </row>
    <row r="211" customFormat="1" hidden="1" spans="1:10">
      <c r="A211" s="280" t="s">
        <v>153</v>
      </c>
      <c r="B211" s="240">
        <v>32</v>
      </c>
      <c r="C211" s="287">
        <v>58.44</v>
      </c>
      <c r="D211" s="240">
        <v>21</v>
      </c>
      <c r="E211" s="227"/>
      <c r="F211" s="228"/>
      <c r="G211" s="229"/>
      <c r="H211" s="281">
        <f t="shared" si="21"/>
        <v>0</v>
      </c>
      <c r="I211" s="240"/>
      <c r="J211" s="229"/>
    </row>
    <row r="212" customFormat="1" hidden="1" spans="1:10">
      <c r="A212" s="280" t="s">
        <v>271</v>
      </c>
      <c r="B212" s="240">
        <v>7</v>
      </c>
      <c r="C212" s="287">
        <v>0</v>
      </c>
      <c r="D212" s="240"/>
      <c r="E212" s="227"/>
      <c r="F212" s="240"/>
      <c r="G212" s="229"/>
      <c r="H212" s="281">
        <f t="shared" si="21"/>
        <v>0</v>
      </c>
      <c r="I212" s="240"/>
      <c r="J212" s="229"/>
    </row>
    <row r="213" customFormat="1" hidden="1" spans="1:10">
      <c r="A213" s="280" t="s">
        <v>251</v>
      </c>
      <c r="B213" s="240">
        <v>0</v>
      </c>
      <c r="C213" s="287">
        <v>0</v>
      </c>
      <c r="D213" s="240">
        <v>2</v>
      </c>
      <c r="E213" s="227"/>
      <c r="F213" s="240"/>
      <c r="G213" s="229"/>
      <c r="H213" s="281">
        <f t="shared" si="21"/>
        <v>0</v>
      </c>
      <c r="I213" s="240"/>
      <c r="J213" s="229"/>
    </row>
    <row r="214" customFormat="1" hidden="1" spans="1:10">
      <c r="A214" s="280" t="s">
        <v>161</v>
      </c>
      <c r="B214" s="240">
        <v>3</v>
      </c>
      <c r="C214" s="287">
        <v>0</v>
      </c>
      <c r="D214" s="240"/>
      <c r="E214" s="227"/>
      <c r="F214" s="240"/>
      <c r="G214" s="229"/>
      <c r="H214" s="281">
        <f t="shared" si="21"/>
        <v>0</v>
      </c>
      <c r="I214" s="240"/>
      <c r="J214" s="229"/>
    </row>
    <row r="215" customFormat="1" hidden="1" spans="1:10">
      <c r="A215" s="282" t="s">
        <v>272</v>
      </c>
      <c r="B215" s="240"/>
      <c r="C215" s="287">
        <v>0</v>
      </c>
      <c r="D215" s="240"/>
      <c r="E215" s="227"/>
      <c r="F215" s="228"/>
      <c r="G215" s="229"/>
      <c r="H215" s="281">
        <f t="shared" si="21"/>
        <v>0</v>
      </c>
      <c r="I215" s="240"/>
      <c r="J215" s="229"/>
    </row>
    <row r="216" customFormat="1" hidden="1" spans="1:10">
      <c r="A216" s="290" t="s">
        <v>273</v>
      </c>
      <c r="B216" s="276"/>
      <c r="C216" s="277"/>
      <c r="D216" s="276"/>
      <c r="E216" s="278"/>
      <c r="F216" s="276"/>
      <c r="G216" s="279"/>
      <c r="H216" s="277"/>
      <c r="I216" s="295"/>
      <c r="J216" s="279"/>
    </row>
    <row r="217" customFormat="1" hidden="1" spans="1:10">
      <c r="A217" s="282" t="s">
        <v>152</v>
      </c>
      <c r="B217" s="240"/>
      <c r="C217" s="281">
        <v>0</v>
      </c>
      <c r="D217" s="240"/>
      <c r="E217" s="227"/>
      <c r="F217" s="240"/>
      <c r="G217" s="229"/>
      <c r="H217" s="281">
        <f t="shared" ref="H217:H221" si="22">L217+M217+N217</f>
        <v>0</v>
      </c>
      <c r="I217" s="240">
        <v>0</v>
      </c>
      <c r="J217" s="229">
        <v>0</v>
      </c>
    </row>
    <row r="218" customFormat="1" hidden="1" spans="1:10">
      <c r="A218" s="283" t="s">
        <v>153</v>
      </c>
      <c r="B218" s="240"/>
      <c r="C218" s="281">
        <v>0</v>
      </c>
      <c r="D218" s="240"/>
      <c r="E218" s="227"/>
      <c r="F218" s="240"/>
      <c r="G218" s="229"/>
      <c r="H218" s="281">
        <f t="shared" si="22"/>
        <v>0</v>
      </c>
      <c r="I218" s="240">
        <v>0</v>
      </c>
      <c r="J218" s="229">
        <v>0</v>
      </c>
    </row>
    <row r="219" customFormat="1" hidden="1" spans="1:10">
      <c r="A219" s="280" t="s">
        <v>154</v>
      </c>
      <c r="B219" s="240"/>
      <c r="C219" s="281">
        <v>0</v>
      </c>
      <c r="D219" s="240"/>
      <c r="E219" s="227"/>
      <c r="F219" s="240"/>
      <c r="G219" s="229"/>
      <c r="H219" s="281">
        <f t="shared" si="22"/>
        <v>0</v>
      </c>
      <c r="I219" s="240">
        <v>0</v>
      </c>
      <c r="J219" s="229">
        <v>0</v>
      </c>
    </row>
    <row r="220" customFormat="1" hidden="1" spans="1:10">
      <c r="A220" s="280" t="s">
        <v>161</v>
      </c>
      <c r="B220" s="240"/>
      <c r="C220" s="281">
        <v>0</v>
      </c>
      <c r="D220" s="240"/>
      <c r="E220" s="227"/>
      <c r="F220" s="240"/>
      <c r="G220" s="229"/>
      <c r="H220" s="281">
        <f t="shared" si="22"/>
        <v>0</v>
      </c>
      <c r="I220" s="240">
        <v>0</v>
      </c>
      <c r="J220" s="229">
        <v>0</v>
      </c>
    </row>
    <row r="221" customFormat="1" hidden="1" spans="1:10">
      <c r="A221" s="280" t="s">
        <v>274</v>
      </c>
      <c r="B221" s="240"/>
      <c r="C221" s="281">
        <v>0</v>
      </c>
      <c r="D221" s="240"/>
      <c r="E221" s="227"/>
      <c r="F221" s="240"/>
      <c r="G221" s="229"/>
      <c r="H221" s="281">
        <f t="shared" si="22"/>
        <v>0</v>
      </c>
      <c r="I221" s="240">
        <v>0</v>
      </c>
      <c r="J221" s="229">
        <v>0</v>
      </c>
    </row>
    <row r="222" customFormat="1" hidden="1" spans="1:10">
      <c r="A222" s="290" t="s">
        <v>275</v>
      </c>
      <c r="B222" s="276">
        <v>602</v>
      </c>
      <c r="C222" s="277">
        <v>702.263137</v>
      </c>
      <c r="D222" s="276">
        <f>SUM(D223:D227)</f>
        <v>565</v>
      </c>
      <c r="E222" s="278">
        <f>D222/C222*100</f>
        <v>80.454173120011</v>
      </c>
      <c r="F222" s="276">
        <f>D222-B222</f>
        <v>-37</v>
      </c>
      <c r="G222" s="279">
        <f>(D222/B222-1)*100</f>
        <v>-6.14617940199336</v>
      </c>
      <c r="H222" s="277">
        <f>SUM(H223:H227)</f>
        <v>666</v>
      </c>
      <c r="I222" s="295">
        <f>H222-C222</f>
        <v>-36.263137</v>
      </c>
      <c r="J222" s="279">
        <f>(H222/C222-1)*100</f>
        <v>-5.16375345499589</v>
      </c>
    </row>
    <row r="223" customFormat="1" hidden="1" spans="1:12">
      <c r="A223" s="282" t="s">
        <v>152</v>
      </c>
      <c r="B223" s="240">
        <v>241</v>
      </c>
      <c r="C223" s="287">
        <v>178.715317</v>
      </c>
      <c r="D223" s="240">
        <v>199</v>
      </c>
      <c r="E223" s="227"/>
      <c r="F223" s="228"/>
      <c r="G223" s="229"/>
      <c r="H223" s="281">
        <f t="shared" ref="H223:H227" si="23">L223+M223+N223</f>
        <v>192</v>
      </c>
      <c r="I223" s="240"/>
      <c r="J223" s="229"/>
      <c r="L223">
        <v>192</v>
      </c>
    </row>
    <row r="224" customFormat="1" hidden="1" spans="1:12">
      <c r="A224" s="282" t="s">
        <v>153</v>
      </c>
      <c r="B224" s="240">
        <v>361</v>
      </c>
      <c r="C224" s="287">
        <v>523.54782</v>
      </c>
      <c r="D224" s="240">
        <v>366</v>
      </c>
      <c r="E224" s="227"/>
      <c r="F224" s="228"/>
      <c r="G224" s="229"/>
      <c r="H224" s="281">
        <f t="shared" si="23"/>
        <v>474</v>
      </c>
      <c r="I224" s="240"/>
      <c r="J224" s="229"/>
      <c r="L224">
        <v>474</v>
      </c>
    </row>
    <row r="225" customFormat="1" hidden="1" spans="1:10">
      <c r="A225" s="280" t="s">
        <v>154</v>
      </c>
      <c r="B225" s="240"/>
      <c r="C225" s="287">
        <v>0</v>
      </c>
      <c r="D225" s="240"/>
      <c r="E225" s="227"/>
      <c r="F225" s="240"/>
      <c r="G225" s="229"/>
      <c r="H225" s="281">
        <f t="shared" si="23"/>
        <v>0</v>
      </c>
      <c r="I225" s="240"/>
      <c r="J225" s="229"/>
    </row>
    <row r="226" customFormat="1" hidden="1" spans="1:10">
      <c r="A226" s="280" t="s">
        <v>161</v>
      </c>
      <c r="B226" s="240"/>
      <c r="C226" s="287">
        <v>0</v>
      </c>
      <c r="D226" s="240"/>
      <c r="E226" s="227"/>
      <c r="F226" s="228"/>
      <c r="G226" s="229"/>
      <c r="H226" s="281">
        <f t="shared" si="23"/>
        <v>0</v>
      </c>
      <c r="I226" s="240"/>
      <c r="J226" s="229"/>
    </row>
    <row r="227" customFormat="1" hidden="1" spans="1:10">
      <c r="A227" s="280" t="s">
        <v>276</v>
      </c>
      <c r="B227" s="240"/>
      <c r="C227" s="287">
        <v>0</v>
      </c>
      <c r="D227" s="240"/>
      <c r="E227" s="227"/>
      <c r="F227" s="228"/>
      <c r="G227" s="229"/>
      <c r="H227" s="281">
        <f t="shared" si="23"/>
        <v>0</v>
      </c>
      <c r="I227" s="240"/>
      <c r="J227" s="229"/>
    </row>
    <row r="228" customFormat="1" hidden="1" spans="1:10">
      <c r="A228" s="290" t="s">
        <v>277</v>
      </c>
      <c r="B228" s="276"/>
      <c r="C228" s="277"/>
      <c r="D228" s="276"/>
      <c r="E228" s="278"/>
      <c r="F228" s="276"/>
      <c r="G228" s="279"/>
      <c r="H228" s="277"/>
      <c r="I228" s="295"/>
      <c r="J228" s="279"/>
    </row>
    <row r="229" customFormat="1" hidden="1" spans="1:10">
      <c r="A229" s="282" t="s">
        <v>152</v>
      </c>
      <c r="B229" s="240"/>
      <c r="C229" s="287">
        <v>0</v>
      </c>
      <c r="D229" s="240"/>
      <c r="E229" s="227"/>
      <c r="F229" s="228"/>
      <c r="G229" s="229"/>
      <c r="H229" s="281">
        <f t="shared" ref="H229:H233" si="24">L229+M229+N229</f>
        <v>0</v>
      </c>
      <c r="I229" s="240"/>
      <c r="J229" s="229"/>
    </row>
    <row r="230" customFormat="1" hidden="1" spans="1:10">
      <c r="A230" s="282" t="s">
        <v>153</v>
      </c>
      <c r="B230" s="240"/>
      <c r="C230" s="287">
        <v>0</v>
      </c>
      <c r="D230" s="240"/>
      <c r="E230" s="227"/>
      <c r="F230" s="228"/>
      <c r="G230" s="229"/>
      <c r="H230" s="281">
        <f t="shared" si="24"/>
        <v>0</v>
      </c>
      <c r="I230" s="240"/>
      <c r="J230" s="229"/>
    </row>
    <row r="231" customFormat="1" hidden="1" spans="1:10">
      <c r="A231" s="280" t="s">
        <v>154</v>
      </c>
      <c r="B231" s="240"/>
      <c r="C231" s="287">
        <v>0</v>
      </c>
      <c r="D231" s="240"/>
      <c r="E231" s="227"/>
      <c r="F231" s="228"/>
      <c r="G231" s="229"/>
      <c r="H231" s="281">
        <f t="shared" si="24"/>
        <v>0</v>
      </c>
      <c r="I231" s="240"/>
      <c r="J231" s="229"/>
    </row>
    <row r="232" customFormat="1" hidden="1" spans="1:10">
      <c r="A232" s="280" t="s">
        <v>161</v>
      </c>
      <c r="B232" s="240"/>
      <c r="C232" s="287">
        <v>0</v>
      </c>
      <c r="D232" s="240"/>
      <c r="E232" s="227"/>
      <c r="F232" s="228"/>
      <c r="G232" s="229"/>
      <c r="H232" s="281">
        <f t="shared" si="24"/>
        <v>0</v>
      </c>
      <c r="I232" s="240"/>
      <c r="J232" s="229"/>
    </row>
    <row r="233" customFormat="1" hidden="1" spans="1:10">
      <c r="A233" s="280" t="s">
        <v>278</v>
      </c>
      <c r="B233" s="240"/>
      <c r="C233" s="287">
        <v>0</v>
      </c>
      <c r="D233" s="240"/>
      <c r="E233" s="227"/>
      <c r="F233" s="228"/>
      <c r="G233" s="229"/>
      <c r="H233" s="281">
        <f t="shared" si="24"/>
        <v>0</v>
      </c>
      <c r="I233" s="240"/>
      <c r="J233" s="229"/>
    </row>
    <row r="234" customFormat="1" hidden="1" spans="1:10">
      <c r="A234" s="290" t="s">
        <v>279</v>
      </c>
      <c r="B234" s="276">
        <v>2350</v>
      </c>
      <c r="C234" s="277">
        <v>1940.656201</v>
      </c>
      <c r="D234" s="276">
        <f>SUM(D235:D250)</f>
        <v>2574</v>
      </c>
      <c r="E234" s="278">
        <f>D234/C234*100</f>
        <v>132.635548670272</v>
      </c>
      <c r="F234" s="276">
        <f>D234-B234</f>
        <v>224</v>
      </c>
      <c r="G234" s="279">
        <f>(D234/B234-1)*100</f>
        <v>9.53191489361702</v>
      </c>
      <c r="H234" s="277">
        <f>SUM(H235:H250)</f>
        <v>1921</v>
      </c>
      <c r="I234" s="295">
        <f>H234-C234</f>
        <v>-19.656201</v>
      </c>
      <c r="J234" s="279">
        <f>(H234/C234-1)*100</f>
        <v>-1.0128636380762</v>
      </c>
    </row>
    <row r="235" customFormat="1" hidden="1" spans="1:12">
      <c r="A235" s="282" t="s">
        <v>152</v>
      </c>
      <c r="B235" s="240">
        <v>1412</v>
      </c>
      <c r="C235" s="287">
        <v>1489.753538</v>
      </c>
      <c r="D235" s="240">
        <v>1984</v>
      </c>
      <c r="E235" s="227"/>
      <c r="F235" s="228"/>
      <c r="G235" s="229"/>
      <c r="H235" s="281">
        <f t="shared" ref="H235:H250" si="25">L235+M235+N235</f>
        <v>1444</v>
      </c>
      <c r="I235" s="240"/>
      <c r="J235" s="229"/>
      <c r="L235">
        <v>1444</v>
      </c>
    </row>
    <row r="236" customFormat="1" hidden="1" spans="1:12">
      <c r="A236" s="282" t="s">
        <v>153</v>
      </c>
      <c r="B236" s="240">
        <v>21</v>
      </c>
      <c r="C236" s="287">
        <v>33.93</v>
      </c>
      <c r="D236" s="240">
        <v>118</v>
      </c>
      <c r="E236" s="227"/>
      <c r="F236" s="228"/>
      <c r="G236" s="229"/>
      <c r="H236" s="281">
        <f t="shared" si="25"/>
        <v>30</v>
      </c>
      <c r="I236" s="240"/>
      <c r="J236" s="229"/>
      <c r="L236">
        <v>30</v>
      </c>
    </row>
    <row r="237" customFormat="1" hidden="1" spans="1:10">
      <c r="A237" s="280" t="s">
        <v>154</v>
      </c>
      <c r="B237" s="240"/>
      <c r="C237" s="287">
        <v>0</v>
      </c>
      <c r="D237" s="240"/>
      <c r="E237" s="227"/>
      <c r="F237" s="228"/>
      <c r="G237" s="229"/>
      <c r="H237" s="281">
        <f t="shared" si="25"/>
        <v>0</v>
      </c>
      <c r="I237" s="240"/>
      <c r="J237" s="229"/>
    </row>
    <row r="238" customFormat="1" hidden="1" spans="1:10">
      <c r="A238" s="282" t="s">
        <v>280</v>
      </c>
      <c r="B238" s="240"/>
      <c r="C238" s="287">
        <v>0</v>
      </c>
      <c r="D238" s="240"/>
      <c r="E238" s="227"/>
      <c r="F238" s="228"/>
      <c r="G238" s="229"/>
      <c r="H238" s="281">
        <f t="shared" si="25"/>
        <v>0</v>
      </c>
      <c r="I238" s="240"/>
      <c r="J238" s="229"/>
    </row>
    <row r="239" customFormat="1" hidden="1" spans="1:10">
      <c r="A239" s="282" t="s">
        <v>281</v>
      </c>
      <c r="B239" s="240"/>
      <c r="C239" s="287">
        <v>0</v>
      </c>
      <c r="D239" s="240"/>
      <c r="E239" s="227"/>
      <c r="F239" s="228"/>
      <c r="G239" s="229"/>
      <c r="H239" s="281">
        <f t="shared" si="25"/>
        <v>0</v>
      </c>
      <c r="I239" s="240"/>
      <c r="J239" s="229"/>
    </row>
    <row r="240" customFormat="1" hidden="1" spans="1:10">
      <c r="A240" s="282" t="s">
        <v>282</v>
      </c>
      <c r="B240" s="240"/>
      <c r="C240" s="287">
        <v>0</v>
      </c>
      <c r="D240" s="240"/>
      <c r="E240" s="227"/>
      <c r="F240" s="228"/>
      <c r="G240" s="229"/>
      <c r="H240" s="281">
        <f t="shared" si="25"/>
        <v>0</v>
      </c>
      <c r="I240" s="240"/>
      <c r="J240" s="229"/>
    </row>
    <row r="241" customFormat="1" hidden="1" spans="1:10">
      <c r="A241" s="282" t="s">
        <v>283</v>
      </c>
      <c r="B241" s="240"/>
      <c r="C241" s="287">
        <v>0</v>
      </c>
      <c r="D241" s="240"/>
      <c r="E241" s="227"/>
      <c r="F241" s="228"/>
      <c r="G241" s="229"/>
      <c r="H241" s="281">
        <f t="shared" si="25"/>
        <v>0</v>
      </c>
      <c r="I241" s="240"/>
      <c r="J241" s="229"/>
    </row>
    <row r="242" customFormat="1" hidden="1" spans="1:10">
      <c r="A242" s="282" t="s">
        <v>195</v>
      </c>
      <c r="B242" s="240"/>
      <c r="C242" s="287">
        <v>0</v>
      </c>
      <c r="D242" s="240"/>
      <c r="E242" s="227"/>
      <c r="F242" s="228"/>
      <c r="G242" s="229"/>
      <c r="H242" s="281">
        <f t="shared" si="25"/>
        <v>0</v>
      </c>
      <c r="I242" s="240"/>
      <c r="J242" s="229"/>
    </row>
    <row r="243" customFormat="1" hidden="1" spans="1:10">
      <c r="A243" s="280" t="s">
        <v>284</v>
      </c>
      <c r="B243" s="240"/>
      <c r="C243" s="287">
        <v>0</v>
      </c>
      <c r="D243" s="240"/>
      <c r="E243" s="227"/>
      <c r="F243" s="228"/>
      <c r="G243" s="229"/>
      <c r="H243" s="281">
        <f t="shared" si="25"/>
        <v>0</v>
      </c>
      <c r="I243" s="240"/>
      <c r="J243" s="229"/>
    </row>
    <row r="244" customFormat="1" hidden="1" spans="1:10">
      <c r="A244" s="282" t="s">
        <v>285</v>
      </c>
      <c r="B244" s="240"/>
      <c r="C244" s="287">
        <v>0</v>
      </c>
      <c r="D244" s="240"/>
      <c r="E244" s="227"/>
      <c r="F244" s="228"/>
      <c r="G244" s="229"/>
      <c r="H244" s="281">
        <f t="shared" si="25"/>
        <v>0</v>
      </c>
      <c r="I244" s="240"/>
      <c r="J244" s="229"/>
    </row>
    <row r="245" customFormat="1" hidden="1" spans="1:10">
      <c r="A245" s="282" t="s">
        <v>286</v>
      </c>
      <c r="B245" s="240"/>
      <c r="C245" s="287">
        <v>0</v>
      </c>
      <c r="D245" s="240"/>
      <c r="E245" s="227"/>
      <c r="F245" s="228"/>
      <c r="G245" s="229"/>
      <c r="H245" s="281">
        <f t="shared" si="25"/>
        <v>0</v>
      </c>
      <c r="I245" s="240"/>
      <c r="J245" s="229"/>
    </row>
    <row r="246" customFormat="1" hidden="1" spans="1:10">
      <c r="A246" s="280" t="s">
        <v>287</v>
      </c>
      <c r="B246" s="240"/>
      <c r="C246" s="287">
        <v>0</v>
      </c>
      <c r="D246" s="240">
        <v>9</v>
      </c>
      <c r="E246" s="227"/>
      <c r="F246" s="228"/>
      <c r="G246" s="229"/>
      <c r="H246" s="281">
        <f t="shared" si="25"/>
        <v>0</v>
      </c>
      <c r="I246" s="240"/>
      <c r="J246" s="229"/>
    </row>
    <row r="247" customFormat="1" hidden="1" spans="1:10">
      <c r="A247" s="282" t="s">
        <v>288</v>
      </c>
      <c r="B247" s="240"/>
      <c r="C247" s="287">
        <v>0</v>
      </c>
      <c r="D247" s="240"/>
      <c r="E247" s="227"/>
      <c r="F247" s="228"/>
      <c r="G247" s="229"/>
      <c r="H247" s="281">
        <f t="shared" si="25"/>
        <v>0</v>
      </c>
      <c r="I247" s="240"/>
      <c r="J247" s="229"/>
    </row>
    <row r="248" customFormat="1" hidden="1" spans="1:10">
      <c r="A248" s="282" t="s">
        <v>289</v>
      </c>
      <c r="B248" s="240"/>
      <c r="C248" s="287">
        <v>0</v>
      </c>
      <c r="D248" s="240">
        <v>47</v>
      </c>
      <c r="E248" s="227"/>
      <c r="F248" s="228"/>
      <c r="G248" s="229"/>
      <c r="H248" s="281">
        <f t="shared" si="25"/>
        <v>0</v>
      </c>
      <c r="I248" s="240"/>
      <c r="J248" s="229"/>
    </row>
    <row r="249" customFormat="1" hidden="1" spans="1:12">
      <c r="A249" s="280" t="s">
        <v>161</v>
      </c>
      <c r="B249" s="240">
        <v>541</v>
      </c>
      <c r="C249" s="287">
        <v>136.398263</v>
      </c>
      <c r="D249" s="240">
        <v>175</v>
      </c>
      <c r="E249" s="227"/>
      <c r="F249" s="228"/>
      <c r="G249" s="229"/>
      <c r="H249" s="281">
        <f t="shared" si="25"/>
        <v>180</v>
      </c>
      <c r="I249" s="240"/>
      <c r="J249" s="229"/>
      <c r="L249">
        <v>180</v>
      </c>
    </row>
    <row r="250" customFormat="1" hidden="1" spans="1:14">
      <c r="A250" s="282" t="s">
        <v>290</v>
      </c>
      <c r="B250" s="240">
        <v>376</v>
      </c>
      <c r="C250" s="287">
        <v>280.5744</v>
      </c>
      <c r="D250" s="240">
        <v>241</v>
      </c>
      <c r="E250" s="227"/>
      <c r="F250" s="228"/>
      <c r="G250" s="229"/>
      <c r="H250" s="281">
        <f t="shared" si="25"/>
        <v>267</v>
      </c>
      <c r="I250" s="240"/>
      <c r="J250" s="229"/>
      <c r="L250">
        <v>257</v>
      </c>
      <c r="N250">
        <v>10</v>
      </c>
    </row>
    <row r="251" customFormat="1" hidden="1" spans="1:10">
      <c r="A251" s="290" t="s">
        <v>291</v>
      </c>
      <c r="B251" s="276"/>
      <c r="C251" s="277"/>
      <c r="D251" s="276">
        <f>SUM(D252:D253)</f>
        <v>5</v>
      </c>
      <c r="E251" s="278" t="e">
        <f t="shared" ref="E251:E255" si="26">D251/C251*100</f>
        <v>#DIV/0!</v>
      </c>
      <c r="F251" s="276">
        <f t="shared" ref="F251:F255" si="27">D251-B251</f>
        <v>5</v>
      </c>
      <c r="G251" s="279" t="e">
        <f t="shared" ref="G251:G255" si="28">(D251/B251-1)*100</f>
        <v>#DIV/0!</v>
      </c>
      <c r="H251" s="277"/>
      <c r="I251" s="295">
        <f t="shared" ref="I251:I255" si="29">H251-C251</f>
        <v>0</v>
      </c>
      <c r="J251" s="279" t="e">
        <f t="shared" ref="J251:J255" si="30">(H251/C251-1)*100</f>
        <v>#DIV/0!</v>
      </c>
    </row>
    <row r="252" customFormat="1" hidden="1" spans="1:10">
      <c r="A252" s="282" t="s">
        <v>292</v>
      </c>
      <c r="B252" s="240"/>
      <c r="C252" s="287">
        <v>0</v>
      </c>
      <c r="D252" s="240"/>
      <c r="E252" s="227"/>
      <c r="F252" s="240"/>
      <c r="G252" s="229"/>
      <c r="H252" s="281">
        <f t="shared" ref="H252:H263" si="31">L252+M252+N252</f>
        <v>0</v>
      </c>
      <c r="I252" s="240"/>
      <c r="J252" s="229"/>
    </row>
    <row r="253" customFormat="1" hidden="1" spans="1:10">
      <c r="A253" s="282" t="s">
        <v>293</v>
      </c>
      <c r="B253" s="240"/>
      <c r="C253" s="287">
        <v>0</v>
      </c>
      <c r="D253" s="240">
        <v>5</v>
      </c>
      <c r="E253" s="227"/>
      <c r="F253" s="228"/>
      <c r="G253" s="229"/>
      <c r="H253" s="281">
        <f t="shared" si="31"/>
        <v>0</v>
      </c>
      <c r="I253" s="240"/>
      <c r="J253" s="229"/>
    </row>
    <row r="254" s="208" customFormat="1" spans="1:10">
      <c r="A254" s="270" t="s">
        <v>294</v>
      </c>
      <c r="B254" s="271">
        <f>B255+B264</f>
        <v>242</v>
      </c>
      <c r="C254" s="272">
        <v>172.774001</v>
      </c>
      <c r="D254" s="271">
        <f>D255+D264</f>
        <v>263</v>
      </c>
      <c r="E254" s="273">
        <f t="shared" si="26"/>
        <v>152.221976962842</v>
      </c>
      <c r="F254" s="294">
        <f t="shared" si="27"/>
        <v>21</v>
      </c>
      <c r="G254" s="273">
        <f t="shared" si="28"/>
        <v>8.67768595041323</v>
      </c>
      <c r="H254" s="272">
        <f>H255+H264</f>
        <v>133</v>
      </c>
      <c r="I254" s="294">
        <f t="shared" si="29"/>
        <v>-39.774001</v>
      </c>
      <c r="J254" s="274">
        <f t="shared" si="30"/>
        <v>-23.0208253381827</v>
      </c>
    </row>
    <row r="255" customFormat="1" hidden="1" spans="1:10">
      <c r="A255" s="290" t="s">
        <v>295</v>
      </c>
      <c r="B255" s="276">
        <v>14</v>
      </c>
      <c r="C255" s="277">
        <v>172.774001</v>
      </c>
      <c r="D255" s="276">
        <f>SUM(D256:D263)</f>
        <v>137</v>
      </c>
      <c r="E255" s="278">
        <f t="shared" si="26"/>
        <v>79.2943378095411</v>
      </c>
      <c r="F255" s="276">
        <f t="shared" si="27"/>
        <v>123</v>
      </c>
      <c r="G255" s="279">
        <f t="shared" si="28"/>
        <v>878.571428571429</v>
      </c>
      <c r="H255" s="277">
        <f>SUM(H256:H263)</f>
        <v>133</v>
      </c>
      <c r="I255" s="295">
        <f t="shared" si="29"/>
        <v>-39.774001</v>
      </c>
      <c r="J255" s="279">
        <f t="shared" si="30"/>
        <v>-23.0208253381827</v>
      </c>
    </row>
    <row r="256" customFormat="1" hidden="1" spans="1:12">
      <c r="A256" s="282" t="s">
        <v>296</v>
      </c>
      <c r="B256" s="240">
        <v>14</v>
      </c>
      <c r="C256" s="287">
        <v>34.934</v>
      </c>
      <c r="D256" s="240">
        <v>23</v>
      </c>
      <c r="E256" s="227"/>
      <c r="F256" s="240"/>
      <c r="G256" s="229"/>
      <c r="H256" s="281">
        <f t="shared" si="31"/>
        <v>30</v>
      </c>
      <c r="I256" s="240">
        <v>0</v>
      </c>
      <c r="J256" s="229">
        <v>0</v>
      </c>
      <c r="L256">
        <v>30</v>
      </c>
    </row>
    <row r="257" customFormat="1" hidden="1" spans="1:10">
      <c r="A257" s="280" t="s">
        <v>297</v>
      </c>
      <c r="B257" s="240"/>
      <c r="C257" s="287">
        <v>0</v>
      </c>
      <c r="D257" s="240"/>
      <c r="E257" s="227"/>
      <c r="F257" s="240"/>
      <c r="G257" s="229"/>
      <c r="H257" s="281">
        <f t="shared" si="31"/>
        <v>0</v>
      </c>
      <c r="I257" s="240">
        <v>0</v>
      </c>
      <c r="J257" s="229">
        <v>0</v>
      </c>
    </row>
    <row r="258" customFormat="1" hidden="1" spans="1:10">
      <c r="A258" s="280" t="s">
        <v>298</v>
      </c>
      <c r="B258" s="240"/>
      <c r="C258" s="287">
        <v>0</v>
      </c>
      <c r="D258" s="240"/>
      <c r="E258" s="227"/>
      <c r="F258" s="228"/>
      <c r="G258" s="303"/>
      <c r="H258" s="281">
        <f t="shared" si="31"/>
        <v>0</v>
      </c>
      <c r="I258" s="240">
        <v>0</v>
      </c>
      <c r="J258" s="229">
        <v>0</v>
      </c>
    </row>
    <row r="259" customFormat="1" hidden="1" spans="1:10">
      <c r="A259" s="280" t="s">
        <v>299</v>
      </c>
      <c r="B259" s="240"/>
      <c r="C259" s="287">
        <v>0</v>
      </c>
      <c r="D259" s="240"/>
      <c r="E259" s="227"/>
      <c r="F259" s="240"/>
      <c r="G259" s="229"/>
      <c r="H259" s="281">
        <f t="shared" si="31"/>
        <v>0</v>
      </c>
      <c r="I259" s="240">
        <v>0</v>
      </c>
      <c r="J259" s="229">
        <v>0</v>
      </c>
    </row>
    <row r="260" customFormat="1" hidden="1" spans="1:10">
      <c r="A260" s="282" t="s">
        <v>300</v>
      </c>
      <c r="B260" s="240"/>
      <c r="C260" s="287">
        <v>0</v>
      </c>
      <c r="D260" s="240"/>
      <c r="E260" s="227"/>
      <c r="F260" s="240"/>
      <c r="G260" s="229"/>
      <c r="H260" s="281">
        <f t="shared" si="31"/>
        <v>0</v>
      </c>
      <c r="I260" s="240"/>
      <c r="J260" s="229"/>
    </row>
    <row r="261" customFormat="1" hidden="1" spans="1:10">
      <c r="A261" s="282" t="s">
        <v>301</v>
      </c>
      <c r="B261" s="240"/>
      <c r="C261" s="287">
        <v>0</v>
      </c>
      <c r="D261" s="240"/>
      <c r="E261" s="227"/>
      <c r="F261" s="228"/>
      <c r="G261" s="229"/>
      <c r="H261" s="281">
        <f t="shared" si="31"/>
        <v>0</v>
      </c>
      <c r="I261" s="240"/>
      <c r="J261" s="229"/>
    </row>
    <row r="262" customFormat="1" hidden="1" spans="1:10">
      <c r="A262" s="282" t="s">
        <v>302</v>
      </c>
      <c r="B262" s="240"/>
      <c r="C262" s="287">
        <v>61</v>
      </c>
      <c r="D262" s="240">
        <v>5</v>
      </c>
      <c r="E262" s="227"/>
      <c r="F262" s="228"/>
      <c r="G262" s="229"/>
      <c r="H262" s="281">
        <f t="shared" si="31"/>
        <v>0</v>
      </c>
      <c r="I262" s="240"/>
      <c r="J262" s="229"/>
    </row>
    <row r="263" customFormat="1" hidden="1" spans="1:12">
      <c r="A263" s="282" t="s">
        <v>303</v>
      </c>
      <c r="B263" s="240"/>
      <c r="C263" s="287">
        <v>76.840001</v>
      </c>
      <c r="D263" s="240">
        <v>109</v>
      </c>
      <c r="E263" s="227"/>
      <c r="F263" s="228"/>
      <c r="G263" s="229"/>
      <c r="H263" s="281">
        <f t="shared" si="31"/>
        <v>103</v>
      </c>
      <c r="I263" s="240"/>
      <c r="J263" s="229"/>
      <c r="L263">
        <v>103</v>
      </c>
    </row>
    <row r="264" customFormat="1" hidden="1" spans="1:10">
      <c r="A264" s="290" t="s">
        <v>304</v>
      </c>
      <c r="B264" s="295">
        <v>228</v>
      </c>
      <c r="C264" s="304"/>
      <c r="D264" s="295">
        <v>126</v>
      </c>
      <c r="E264" s="278" t="e">
        <f t="shared" ref="E264:E266" si="32">D264/C264*100</f>
        <v>#DIV/0!</v>
      </c>
      <c r="F264" s="276">
        <f t="shared" ref="F264:F266" si="33">D264-B264</f>
        <v>-102</v>
      </c>
      <c r="G264" s="279">
        <f t="shared" ref="G264:G266" si="34">(D264/B264-1)*100</f>
        <v>-44.7368421052632</v>
      </c>
      <c r="H264" s="304"/>
      <c r="I264" s="295">
        <f t="shared" ref="I264:I266" si="35">H264-C264</f>
        <v>0</v>
      </c>
      <c r="J264" s="279" t="e">
        <f t="shared" ref="J264:J266" si="36">(H264/C264-1)*100</f>
        <v>#DIV/0!</v>
      </c>
    </row>
    <row r="265" s="208" customFormat="1" spans="1:10">
      <c r="A265" s="270" t="s">
        <v>305</v>
      </c>
      <c r="B265" s="271">
        <f>B266+B269+B279+B286+B294+B303+B319+B328+B337+B345+B353</f>
        <v>15444</v>
      </c>
      <c r="C265" s="272">
        <v>12909.445707</v>
      </c>
      <c r="D265" s="271">
        <f>D266+D269+D279+D286+D294+D303+D319+D328+D337+D345+D353</f>
        <v>15618</v>
      </c>
      <c r="E265" s="273">
        <f t="shared" si="32"/>
        <v>120.981181953702</v>
      </c>
      <c r="F265" s="271">
        <f t="shared" si="33"/>
        <v>174</v>
      </c>
      <c r="G265" s="274">
        <f t="shared" si="34"/>
        <v>1.12665112665113</v>
      </c>
      <c r="H265" s="272">
        <f>H266+H269+H279+H286+H294+H303+H319+H328+H337+H345+H353</f>
        <v>11415</v>
      </c>
      <c r="I265" s="294">
        <f t="shared" si="35"/>
        <v>-1494.445707</v>
      </c>
      <c r="J265" s="274">
        <f t="shared" si="36"/>
        <v>-11.5763739274232</v>
      </c>
    </row>
    <row r="266" customFormat="1" hidden="1" spans="1:10">
      <c r="A266" s="275" t="s">
        <v>306</v>
      </c>
      <c r="B266" s="276">
        <v>19</v>
      </c>
      <c r="C266" s="277">
        <v>14.4</v>
      </c>
      <c r="D266" s="276">
        <f>SUM(D267:D268)</f>
        <v>29</v>
      </c>
      <c r="E266" s="278">
        <f t="shared" si="32"/>
        <v>201.388888888889</v>
      </c>
      <c r="F266" s="276">
        <f t="shared" si="33"/>
        <v>10</v>
      </c>
      <c r="G266" s="279">
        <f t="shared" si="34"/>
        <v>52.6315789473684</v>
      </c>
      <c r="H266" s="277"/>
      <c r="I266" s="295">
        <f t="shared" si="35"/>
        <v>-14.4</v>
      </c>
      <c r="J266" s="279">
        <f t="shared" si="36"/>
        <v>-100</v>
      </c>
    </row>
    <row r="267" customFormat="1" hidden="1" spans="1:10">
      <c r="A267" s="282" t="s">
        <v>307</v>
      </c>
      <c r="B267" s="240">
        <v>16</v>
      </c>
      <c r="C267" s="281">
        <v>14.4</v>
      </c>
      <c r="D267" s="240">
        <v>13</v>
      </c>
      <c r="E267" s="227"/>
      <c r="F267" s="240"/>
      <c r="G267" s="229"/>
      <c r="H267" s="281">
        <f t="shared" ref="H267:H278" si="37">L267+M267+N267</f>
        <v>0</v>
      </c>
      <c r="I267" s="240"/>
      <c r="J267" s="229"/>
    </row>
    <row r="268" customFormat="1" hidden="1" spans="1:10">
      <c r="A268" s="282" t="s">
        <v>308</v>
      </c>
      <c r="B268" s="240">
        <v>3</v>
      </c>
      <c r="C268" s="281">
        <v>0</v>
      </c>
      <c r="D268" s="240">
        <v>16</v>
      </c>
      <c r="E268" s="227"/>
      <c r="F268" s="228"/>
      <c r="G268" s="229"/>
      <c r="H268" s="281">
        <f t="shared" si="37"/>
        <v>0</v>
      </c>
      <c r="I268" s="240"/>
      <c r="J268" s="229"/>
    </row>
    <row r="269" customFormat="1" hidden="1" spans="1:10">
      <c r="A269" s="290" t="s">
        <v>309</v>
      </c>
      <c r="B269" s="276">
        <v>12732</v>
      </c>
      <c r="C269" s="277">
        <v>9617.365649</v>
      </c>
      <c r="D269" s="276">
        <f>SUM(D270:D278)</f>
        <v>13110</v>
      </c>
      <c r="E269" s="278">
        <f>D269/C269*100</f>
        <v>136.315915173332</v>
      </c>
      <c r="F269" s="276">
        <f>D269-B269</f>
        <v>378</v>
      </c>
      <c r="G269" s="279">
        <f>(D269/B269-1)*100</f>
        <v>2.96889726672951</v>
      </c>
      <c r="H269" s="277">
        <f>SUM(H270:H278)</f>
        <v>9563</v>
      </c>
      <c r="I269" s="295">
        <f>H269-C269</f>
        <v>-54.3656489999994</v>
      </c>
      <c r="J269" s="279">
        <f>(H269/C269-1)*100</f>
        <v>-0.565286285082156</v>
      </c>
    </row>
    <row r="270" customFormat="1" hidden="1" spans="1:12">
      <c r="A270" s="282" t="s">
        <v>152</v>
      </c>
      <c r="B270" s="240">
        <v>4735</v>
      </c>
      <c r="C270" s="287">
        <v>4254.071093</v>
      </c>
      <c r="D270" s="240">
        <v>4162</v>
      </c>
      <c r="E270" s="227"/>
      <c r="F270" s="228"/>
      <c r="G270" s="229"/>
      <c r="H270" s="281">
        <f t="shared" si="37"/>
        <v>4161</v>
      </c>
      <c r="I270" s="240"/>
      <c r="J270" s="229"/>
      <c r="L270">
        <v>4161</v>
      </c>
    </row>
    <row r="271" customFormat="1" hidden="1" spans="1:12">
      <c r="A271" s="283" t="s">
        <v>153</v>
      </c>
      <c r="B271" s="240">
        <v>1797</v>
      </c>
      <c r="C271" s="287">
        <v>831.592</v>
      </c>
      <c r="D271" s="240">
        <v>3493</v>
      </c>
      <c r="E271" s="227"/>
      <c r="F271" s="228"/>
      <c r="G271" s="229"/>
      <c r="H271" s="281">
        <f t="shared" si="37"/>
        <v>930</v>
      </c>
      <c r="I271" s="240"/>
      <c r="J271" s="229"/>
      <c r="L271">
        <v>930</v>
      </c>
    </row>
    <row r="272" customFormat="1" hidden="1" spans="1:10">
      <c r="A272" s="280" t="s">
        <v>154</v>
      </c>
      <c r="B272" s="240">
        <v>0</v>
      </c>
      <c r="C272" s="287">
        <v>0</v>
      </c>
      <c r="D272" s="240"/>
      <c r="E272" s="227"/>
      <c r="F272" s="228"/>
      <c r="G272" s="229"/>
      <c r="H272" s="281">
        <f t="shared" si="37"/>
        <v>0</v>
      </c>
      <c r="I272" s="240"/>
      <c r="J272" s="229"/>
    </row>
    <row r="273" customFormat="1" hidden="1" spans="1:12">
      <c r="A273" s="282" t="s">
        <v>195</v>
      </c>
      <c r="B273" s="240">
        <v>1649</v>
      </c>
      <c r="C273" s="287">
        <v>82.7005</v>
      </c>
      <c r="D273" s="240">
        <v>1063</v>
      </c>
      <c r="E273" s="227"/>
      <c r="F273" s="240"/>
      <c r="G273" s="229"/>
      <c r="H273" s="281">
        <f t="shared" si="37"/>
        <v>40</v>
      </c>
      <c r="I273" s="240"/>
      <c r="J273" s="229"/>
      <c r="L273">
        <v>40</v>
      </c>
    </row>
    <row r="274" customFormat="1" hidden="1" spans="1:12">
      <c r="A274" s="280" t="s">
        <v>310</v>
      </c>
      <c r="B274" s="240">
        <v>3815</v>
      </c>
      <c r="C274" s="287">
        <v>4170.002056</v>
      </c>
      <c r="D274" s="240">
        <v>4147</v>
      </c>
      <c r="E274" s="227"/>
      <c r="F274" s="240"/>
      <c r="G274" s="229"/>
      <c r="H274" s="281">
        <f t="shared" si="37"/>
        <v>4247</v>
      </c>
      <c r="I274" s="240"/>
      <c r="J274" s="229"/>
      <c r="L274">
        <v>4247</v>
      </c>
    </row>
    <row r="275" customFormat="1" hidden="1" spans="1:12">
      <c r="A275" s="282" t="s">
        <v>311</v>
      </c>
      <c r="B275" s="240"/>
      <c r="C275" s="287">
        <v>0</v>
      </c>
      <c r="D275" s="240"/>
      <c r="E275" s="227"/>
      <c r="F275" s="240"/>
      <c r="G275" s="229"/>
      <c r="H275" s="281">
        <f t="shared" si="37"/>
        <v>5</v>
      </c>
      <c r="I275" s="240"/>
      <c r="J275" s="229"/>
      <c r="L275">
        <v>5</v>
      </c>
    </row>
    <row r="276" customFormat="1" hidden="1" spans="1:12">
      <c r="A276" s="282" t="s">
        <v>312</v>
      </c>
      <c r="B276" s="240"/>
      <c r="C276" s="287">
        <v>0</v>
      </c>
      <c r="D276" s="240"/>
      <c r="E276" s="227"/>
      <c r="F276" s="240"/>
      <c r="G276" s="229"/>
      <c r="H276" s="281">
        <f t="shared" si="37"/>
        <v>10</v>
      </c>
      <c r="I276" s="240"/>
      <c r="J276" s="229"/>
      <c r="L276">
        <v>10</v>
      </c>
    </row>
    <row r="277" customFormat="1" hidden="1" spans="1:10">
      <c r="A277" s="282" t="s">
        <v>161</v>
      </c>
      <c r="B277" s="240"/>
      <c r="C277" s="287"/>
      <c r="D277" s="240"/>
      <c r="E277" s="227"/>
      <c r="F277" s="228"/>
      <c r="G277" s="229"/>
      <c r="H277" s="281">
        <f t="shared" si="37"/>
        <v>0</v>
      </c>
      <c r="I277" s="240"/>
      <c r="J277" s="229"/>
    </row>
    <row r="278" customFormat="1" hidden="1" spans="1:12">
      <c r="A278" s="282" t="s">
        <v>313</v>
      </c>
      <c r="B278" s="240">
        <v>736</v>
      </c>
      <c r="C278" s="287">
        <v>279</v>
      </c>
      <c r="D278" s="240">
        <v>245</v>
      </c>
      <c r="E278" s="227"/>
      <c r="F278" s="228"/>
      <c r="G278" s="229"/>
      <c r="H278" s="281">
        <f t="shared" si="37"/>
        <v>170</v>
      </c>
      <c r="I278" s="240"/>
      <c r="J278" s="229"/>
      <c r="L278">
        <v>170</v>
      </c>
    </row>
    <row r="279" customFormat="1" hidden="1" spans="1:10">
      <c r="A279" s="275" t="s">
        <v>314</v>
      </c>
      <c r="B279" s="276"/>
      <c r="C279" s="277">
        <v>0</v>
      </c>
      <c r="D279" s="276">
        <f>SUM(D280:D285)</f>
        <v>0</v>
      </c>
      <c r="E279" s="278"/>
      <c r="F279" s="276"/>
      <c r="G279" s="279"/>
      <c r="H279" s="277"/>
      <c r="I279" s="295">
        <f>H279-C279</f>
        <v>0</v>
      </c>
      <c r="J279" s="279"/>
    </row>
    <row r="280" customFormat="1" hidden="1" spans="1:10">
      <c r="A280" s="280" t="s">
        <v>152</v>
      </c>
      <c r="B280" s="240"/>
      <c r="C280" s="281">
        <v>0</v>
      </c>
      <c r="D280" s="240"/>
      <c r="E280" s="227"/>
      <c r="F280" s="240"/>
      <c r="G280" s="229"/>
      <c r="H280" s="281">
        <f t="shared" ref="H280:H285" si="38">L280+M280+N280</f>
        <v>0</v>
      </c>
      <c r="I280" s="240">
        <v>0</v>
      </c>
      <c r="J280" s="229">
        <v>0</v>
      </c>
    </row>
    <row r="281" customFormat="1" hidden="1" spans="1:10">
      <c r="A281" s="280" t="s">
        <v>153</v>
      </c>
      <c r="B281" s="240"/>
      <c r="C281" s="281">
        <v>0</v>
      </c>
      <c r="D281" s="240"/>
      <c r="E281" s="227"/>
      <c r="F281" s="240"/>
      <c r="G281" s="229"/>
      <c r="H281" s="281">
        <f t="shared" si="38"/>
        <v>0</v>
      </c>
      <c r="I281" s="240">
        <v>0</v>
      </c>
      <c r="J281" s="229">
        <v>0</v>
      </c>
    </row>
    <row r="282" customFormat="1" hidden="1" spans="1:10">
      <c r="A282" s="282" t="s">
        <v>154</v>
      </c>
      <c r="B282" s="240"/>
      <c r="C282" s="281">
        <v>0</v>
      </c>
      <c r="D282" s="240"/>
      <c r="E282" s="227"/>
      <c r="F282" s="240"/>
      <c r="G282" s="229"/>
      <c r="H282" s="281">
        <f t="shared" si="38"/>
        <v>0</v>
      </c>
      <c r="I282" s="240">
        <v>0</v>
      </c>
      <c r="J282" s="229">
        <v>0</v>
      </c>
    </row>
    <row r="283" customFormat="1" hidden="1" spans="1:10">
      <c r="A283" s="282" t="s">
        <v>315</v>
      </c>
      <c r="B283" s="240"/>
      <c r="C283" s="281">
        <v>0</v>
      </c>
      <c r="D283" s="240"/>
      <c r="E283" s="227"/>
      <c r="F283" s="240"/>
      <c r="G283" s="229"/>
      <c r="H283" s="281">
        <f t="shared" si="38"/>
        <v>0</v>
      </c>
      <c r="I283" s="240">
        <v>0</v>
      </c>
      <c r="J283" s="229">
        <v>0</v>
      </c>
    </row>
    <row r="284" customFormat="1" hidden="1" spans="1:10">
      <c r="A284" s="282" t="s">
        <v>161</v>
      </c>
      <c r="B284" s="240"/>
      <c r="C284" s="281">
        <v>0</v>
      </c>
      <c r="D284" s="240"/>
      <c r="E284" s="227"/>
      <c r="F284" s="240"/>
      <c r="G284" s="229"/>
      <c r="H284" s="281">
        <f t="shared" si="38"/>
        <v>0</v>
      </c>
      <c r="I284" s="240">
        <v>0</v>
      </c>
      <c r="J284" s="229">
        <v>0</v>
      </c>
    </row>
    <row r="285" customFormat="1" hidden="1" spans="1:10">
      <c r="A285" s="283" t="s">
        <v>316</v>
      </c>
      <c r="B285" s="240"/>
      <c r="C285" s="281"/>
      <c r="D285" s="240"/>
      <c r="E285" s="227"/>
      <c r="F285" s="228"/>
      <c r="G285" s="229"/>
      <c r="H285" s="281">
        <f t="shared" si="38"/>
        <v>0</v>
      </c>
      <c r="I285" s="240">
        <v>0</v>
      </c>
      <c r="J285" s="229">
        <v>0</v>
      </c>
    </row>
    <row r="286" customFormat="1" hidden="1" spans="1:10">
      <c r="A286" s="275" t="s">
        <v>317</v>
      </c>
      <c r="B286" s="276">
        <v>378</v>
      </c>
      <c r="C286" s="277">
        <v>298.26971</v>
      </c>
      <c r="D286" s="276">
        <f>SUM(D287:D293)</f>
        <v>204</v>
      </c>
      <c r="E286" s="278">
        <f>D286/C286*100</f>
        <v>68.3944742494972</v>
      </c>
      <c r="F286" s="276">
        <f>D286-B286</f>
        <v>-174</v>
      </c>
      <c r="G286" s="279">
        <f>(D286/B286-1)*100</f>
        <v>-46.031746031746</v>
      </c>
      <c r="H286" s="277">
        <f>SUM(H287:H293)</f>
        <v>152</v>
      </c>
      <c r="I286" s="295">
        <f>H286-C286</f>
        <v>-146.26971</v>
      </c>
      <c r="J286" s="279">
        <f>(H286/C286-1)*100</f>
        <v>-49.0394113435119</v>
      </c>
    </row>
    <row r="287" customFormat="1" hidden="1" spans="1:12">
      <c r="A287" s="280" t="s">
        <v>152</v>
      </c>
      <c r="B287" s="240">
        <v>241</v>
      </c>
      <c r="C287" s="287">
        <v>6.117318</v>
      </c>
      <c r="D287" s="240">
        <v>108</v>
      </c>
      <c r="E287" s="227"/>
      <c r="F287" s="228"/>
      <c r="G287" s="229"/>
      <c r="H287" s="281">
        <f t="shared" ref="H287:H293" si="39">L287+M287+N287</f>
        <v>115</v>
      </c>
      <c r="I287" s="240"/>
      <c r="J287" s="229"/>
      <c r="L287">
        <v>115</v>
      </c>
    </row>
    <row r="288" customFormat="1" hidden="1" spans="1:12">
      <c r="A288" s="280" t="s">
        <v>153</v>
      </c>
      <c r="B288" s="240">
        <v>137</v>
      </c>
      <c r="C288" s="287">
        <v>292.152392</v>
      </c>
      <c r="D288" s="240">
        <v>96</v>
      </c>
      <c r="E288" s="227"/>
      <c r="F288" s="228"/>
      <c r="G288" s="229"/>
      <c r="H288" s="281">
        <f t="shared" si="39"/>
        <v>37</v>
      </c>
      <c r="I288" s="240"/>
      <c r="J288" s="229"/>
      <c r="L288">
        <v>37</v>
      </c>
    </row>
    <row r="289" customFormat="1" hidden="1" spans="1:10">
      <c r="A289" s="282" t="s">
        <v>154</v>
      </c>
      <c r="B289" s="240"/>
      <c r="C289" s="287">
        <v>0</v>
      </c>
      <c r="D289" s="240"/>
      <c r="E289" s="227"/>
      <c r="F289" s="228"/>
      <c r="G289" s="229"/>
      <c r="H289" s="281">
        <f t="shared" si="39"/>
        <v>0</v>
      </c>
      <c r="I289" s="240"/>
      <c r="J289" s="229"/>
    </row>
    <row r="290" customFormat="1" hidden="1" spans="1:10">
      <c r="A290" s="282" t="s">
        <v>318</v>
      </c>
      <c r="B290" s="240"/>
      <c r="C290" s="287">
        <v>0</v>
      </c>
      <c r="D290" s="240"/>
      <c r="E290" s="227"/>
      <c r="F290" s="228"/>
      <c r="G290" s="229"/>
      <c r="H290" s="281">
        <f t="shared" si="39"/>
        <v>0</v>
      </c>
      <c r="I290" s="240"/>
      <c r="J290" s="229"/>
    </row>
    <row r="291" customFormat="1" hidden="1" spans="1:10">
      <c r="A291" s="282" t="s">
        <v>319</v>
      </c>
      <c r="B291" s="240"/>
      <c r="C291" s="287">
        <v>0</v>
      </c>
      <c r="D291" s="240"/>
      <c r="E291" s="227"/>
      <c r="F291" s="228"/>
      <c r="G291" s="229"/>
      <c r="H291" s="281">
        <f t="shared" si="39"/>
        <v>0</v>
      </c>
      <c r="I291" s="240"/>
      <c r="J291" s="229"/>
    </row>
    <row r="292" customFormat="1" hidden="1" spans="1:10">
      <c r="A292" s="282" t="s">
        <v>161</v>
      </c>
      <c r="B292" s="240"/>
      <c r="C292" s="287">
        <v>0</v>
      </c>
      <c r="D292" s="240"/>
      <c r="E292" s="227"/>
      <c r="F292" s="228"/>
      <c r="G292" s="229"/>
      <c r="H292" s="281">
        <f t="shared" si="39"/>
        <v>0</v>
      </c>
      <c r="I292" s="240"/>
      <c r="J292" s="229"/>
    </row>
    <row r="293" customFormat="1" hidden="1" spans="1:10">
      <c r="A293" s="282" t="s">
        <v>320</v>
      </c>
      <c r="B293" s="240"/>
      <c r="C293" s="287">
        <v>0</v>
      </c>
      <c r="D293" s="240"/>
      <c r="E293" s="227"/>
      <c r="F293" s="228"/>
      <c r="G293" s="229"/>
      <c r="H293" s="281">
        <f t="shared" si="39"/>
        <v>0</v>
      </c>
      <c r="I293" s="240"/>
      <c r="J293" s="229"/>
    </row>
    <row r="294" customFormat="1" hidden="1" spans="1:10">
      <c r="A294" s="298" t="s">
        <v>321</v>
      </c>
      <c r="B294" s="276">
        <v>577</v>
      </c>
      <c r="C294" s="277">
        <v>261.613394</v>
      </c>
      <c r="D294" s="276">
        <f>SUM(D295:D302)</f>
        <v>307</v>
      </c>
      <c r="E294" s="278">
        <f>D294/C294*100</f>
        <v>117.348731770209</v>
      </c>
      <c r="F294" s="276">
        <f>D294-B294</f>
        <v>-270</v>
      </c>
      <c r="G294" s="279">
        <f>(D294/B294-1)*100</f>
        <v>-46.7937608318891</v>
      </c>
      <c r="H294" s="277">
        <f>SUM(H295:H302)</f>
        <v>416</v>
      </c>
      <c r="I294" s="295">
        <f>H294-C294</f>
        <v>154.386606</v>
      </c>
      <c r="J294" s="279">
        <f>(H294/C294-1)*100</f>
        <v>59.0132652000226</v>
      </c>
    </row>
    <row r="295" customFormat="1" hidden="1" spans="1:12">
      <c r="A295" s="280" t="s">
        <v>152</v>
      </c>
      <c r="B295" s="240">
        <v>507</v>
      </c>
      <c r="C295" s="287">
        <v>0.472594</v>
      </c>
      <c r="D295" s="240">
        <v>270</v>
      </c>
      <c r="E295" s="227"/>
      <c r="F295" s="228"/>
      <c r="G295" s="229"/>
      <c r="H295" s="281">
        <f t="shared" ref="H295:H302" si="40">L295+M295+N295</f>
        <v>114</v>
      </c>
      <c r="I295" s="240"/>
      <c r="J295" s="229"/>
      <c r="L295">
        <v>114</v>
      </c>
    </row>
    <row r="296" customFormat="1" hidden="1" spans="1:12">
      <c r="A296" s="280" t="s">
        <v>153</v>
      </c>
      <c r="B296" s="240">
        <v>70</v>
      </c>
      <c r="C296" s="287">
        <v>261.1408</v>
      </c>
      <c r="D296" s="240">
        <v>37</v>
      </c>
      <c r="E296" s="227"/>
      <c r="F296" s="228"/>
      <c r="G296" s="229"/>
      <c r="H296" s="281">
        <f t="shared" si="40"/>
        <v>302</v>
      </c>
      <c r="I296" s="240"/>
      <c r="J296" s="229"/>
      <c r="L296">
        <v>302</v>
      </c>
    </row>
    <row r="297" customFormat="1" hidden="1" spans="1:10">
      <c r="A297" s="280" t="s">
        <v>154</v>
      </c>
      <c r="B297" s="240"/>
      <c r="C297" s="287">
        <v>0</v>
      </c>
      <c r="D297" s="240"/>
      <c r="E297" s="227"/>
      <c r="F297" s="228"/>
      <c r="G297" s="229"/>
      <c r="H297" s="281">
        <f t="shared" si="40"/>
        <v>0</v>
      </c>
      <c r="I297" s="240"/>
      <c r="J297" s="229"/>
    </row>
    <row r="298" customFormat="1" hidden="1" spans="1:10">
      <c r="A298" s="282" t="s">
        <v>322</v>
      </c>
      <c r="B298" s="240"/>
      <c r="C298" s="287">
        <v>0</v>
      </c>
      <c r="D298" s="240"/>
      <c r="E298" s="227"/>
      <c r="F298" s="228"/>
      <c r="G298" s="229"/>
      <c r="H298" s="281">
        <f t="shared" si="40"/>
        <v>0</v>
      </c>
      <c r="I298" s="240"/>
      <c r="J298" s="229"/>
    </row>
    <row r="299" customFormat="1" hidden="1" spans="1:10">
      <c r="A299" s="282" t="s">
        <v>323</v>
      </c>
      <c r="B299" s="240"/>
      <c r="C299" s="287">
        <v>0</v>
      </c>
      <c r="D299" s="240"/>
      <c r="E299" s="227"/>
      <c r="F299" s="228"/>
      <c r="G299" s="229"/>
      <c r="H299" s="281">
        <f t="shared" si="40"/>
        <v>0</v>
      </c>
      <c r="I299" s="240"/>
      <c r="J299" s="229"/>
    </row>
    <row r="300" customFormat="1" hidden="1" spans="1:10">
      <c r="A300" s="282" t="s">
        <v>324</v>
      </c>
      <c r="B300" s="240"/>
      <c r="C300" s="287">
        <v>0</v>
      </c>
      <c r="D300" s="240"/>
      <c r="E300" s="227"/>
      <c r="F300" s="228"/>
      <c r="G300" s="229"/>
      <c r="H300" s="281">
        <f t="shared" si="40"/>
        <v>0</v>
      </c>
      <c r="I300" s="240"/>
      <c r="J300" s="229"/>
    </row>
    <row r="301" customFormat="1" hidden="1" spans="1:10">
      <c r="A301" s="280" t="s">
        <v>161</v>
      </c>
      <c r="B301" s="240"/>
      <c r="C301" s="287">
        <v>0</v>
      </c>
      <c r="D301" s="240"/>
      <c r="E301" s="227"/>
      <c r="F301" s="228"/>
      <c r="G301" s="229"/>
      <c r="H301" s="281">
        <f t="shared" si="40"/>
        <v>0</v>
      </c>
      <c r="I301" s="240"/>
      <c r="J301" s="229"/>
    </row>
    <row r="302" customFormat="1" hidden="1" spans="1:10">
      <c r="A302" s="280" t="s">
        <v>325</v>
      </c>
      <c r="B302" s="240"/>
      <c r="C302" s="287"/>
      <c r="D302" s="240"/>
      <c r="E302" s="227"/>
      <c r="F302" s="228"/>
      <c r="G302" s="229"/>
      <c r="H302" s="281">
        <f t="shared" si="40"/>
        <v>0</v>
      </c>
      <c r="I302" s="240"/>
      <c r="J302" s="229"/>
    </row>
    <row r="303" customFormat="1" hidden="1" spans="1:10">
      <c r="A303" s="275" t="s">
        <v>326</v>
      </c>
      <c r="B303" s="276">
        <v>1145</v>
      </c>
      <c r="C303" s="277">
        <v>933.833684</v>
      </c>
      <c r="D303" s="276">
        <f>SUM(D304:D318)</f>
        <v>972</v>
      </c>
      <c r="E303" s="278">
        <f>D303/C303*100</f>
        <v>104.08705711241</v>
      </c>
      <c r="F303" s="276">
        <f>D303-B303</f>
        <v>-173</v>
      </c>
      <c r="G303" s="279">
        <f>(D303/B303-1)*100</f>
        <v>-15.1091703056769</v>
      </c>
      <c r="H303" s="277">
        <f>SUM(H304:H318)</f>
        <v>976</v>
      </c>
      <c r="I303" s="295">
        <f>H303-C303</f>
        <v>42.1663160000001</v>
      </c>
      <c r="J303" s="279">
        <f>(H303/C303-1)*100</f>
        <v>4.51539891122625</v>
      </c>
    </row>
    <row r="304" customFormat="1" hidden="1" spans="1:12">
      <c r="A304" s="282" t="s">
        <v>152</v>
      </c>
      <c r="B304" s="240">
        <v>609</v>
      </c>
      <c r="C304" s="281">
        <v>548.136484</v>
      </c>
      <c r="D304" s="240">
        <v>551</v>
      </c>
      <c r="E304" s="227"/>
      <c r="F304" s="228"/>
      <c r="G304" s="229"/>
      <c r="H304" s="281">
        <f t="shared" ref="H304:H318" si="41">L304+M304+N304</f>
        <v>632</v>
      </c>
      <c r="I304" s="240"/>
      <c r="J304" s="229"/>
      <c r="L304">
        <v>632</v>
      </c>
    </row>
    <row r="305" customFormat="1" hidden="1" spans="1:12">
      <c r="A305" s="282" t="s">
        <v>153</v>
      </c>
      <c r="B305" s="240">
        <v>222</v>
      </c>
      <c r="C305" s="281">
        <v>176.7434</v>
      </c>
      <c r="D305" s="240">
        <v>323</v>
      </c>
      <c r="E305" s="227"/>
      <c r="F305" s="240"/>
      <c r="G305" s="229"/>
      <c r="H305" s="281">
        <f t="shared" si="41"/>
        <v>185</v>
      </c>
      <c r="I305" s="240"/>
      <c r="J305" s="229"/>
      <c r="L305">
        <v>185</v>
      </c>
    </row>
    <row r="306" customFormat="1" hidden="1" spans="1:10">
      <c r="A306" s="282" t="s">
        <v>154</v>
      </c>
      <c r="B306" s="240">
        <v>0</v>
      </c>
      <c r="C306" s="281">
        <v>0</v>
      </c>
      <c r="D306" s="240"/>
      <c r="E306" s="227"/>
      <c r="F306" s="240"/>
      <c r="G306" s="229"/>
      <c r="H306" s="281">
        <f t="shared" si="41"/>
        <v>0</v>
      </c>
      <c r="I306" s="240"/>
      <c r="J306" s="229"/>
    </row>
    <row r="307" customFormat="1" hidden="1" spans="1:12">
      <c r="A307" s="283" t="s">
        <v>327</v>
      </c>
      <c r="B307" s="240">
        <v>72</v>
      </c>
      <c r="C307" s="281">
        <v>11</v>
      </c>
      <c r="D307" s="240"/>
      <c r="E307" s="227"/>
      <c r="F307" s="240"/>
      <c r="G307" s="229"/>
      <c r="H307" s="281">
        <f t="shared" si="41"/>
        <v>17</v>
      </c>
      <c r="I307" s="240"/>
      <c r="J307" s="229"/>
      <c r="L307">
        <v>17</v>
      </c>
    </row>
    <row r="308" customFormat="1" hidden="1" spans="1:12">
      <c r="A308" s="280" t="s">
        <v>328</v>
      </c>
      <c r="B308" s="240">
        <v>83</v>
      </c>
      <c r="C308" s="281">
        <v>42</v>
      </c>
      <c r="D308" s="240">
        <v>15</v>
      </c>
      <c r="E308" s="227"/>
      <c r="F308" s="228"/>
      <c r="G308" s="229"/>
      <c r="H308" s="281">
        <f t="shared" si="41"/>
        <v>52</v>
      </c>
      <c r="I308" s="240"/>
      <c r="J308" s="229"/>
      <c r="L308">
        <v>52</v>
      </c>
    </row>
    <row r="309" customFormat="1" hidden="1" spans="1:12">
      <c r="A309" s="280" t="s">
        <v>329</v>
      </c>
      <c r="B309" s="240">
        <v>1</v>
      </c>
      <c r="C309" s="281">
        <v>60.6</v>
      </c>
      <c r="D309" s="240">
        <v>32</v>
      </c>
      <c r="E309" s="227"/>
      <c r="F309" s="240"/>
      <c r="G309" s="229"/>
      <c r="H309" s="281">
        <f t="shared" si="41"/>
        <v>60</v>
      </c>
      <c r="I309" s="240"/>
      <c r="J309" s="229"/>
      <c r="L309">
        <v>60</v>
      </c>
    </row>
    <row r="310" customFormat="1" hidden="1" spans="1:12">
      <c r="A310" s="280" t="s">
        <v>330</v>
      </c>
      <c r="B310" s="240">
        <v>25</v>
      </c>
      <c r="C310" s="281">
        <v>3</v>
      </c>
      <c r="D310" s="240"/>
      <c r="E310" s="227"/>
      <c r="F310" s="228"/>
      <c r="G310" s="229"/>
      <c r="H310" s="281">
        <f t="shared" si="41"/>
        <v>3</v>
      </c>
      <c r="I310" s="240"/>
      <c r="J310" s="229"/>
      <c r="L310">
        <v>3</v>
      </c>
    </row>
    <row r="311" customFormat="1" hidden="1" spans="1:10">
      <c r="A311" s="282" t="s">
        <v>331</v>
      </c>
      <c r="B311" s="240">
        <v>0</v>
      </c>
      <c r="C311" s="281">
        <v>0</v>
      </c>
      <c r="D311" s="240"/>
      <c r="E311" s="227"/>
      <c r="F311" s="240"/>
      <c r="G311" s="229"/>
      <c r="H311" s="281">
        <f t="shared" si="41"/>
        <v>0</v>
      </c>
      <c r="I311" s="240"/>
      <c r="J311" s="229"/>
    </row>
    <row r="312" customFormat="1" hidden="1" spans="1:10">
      <c r="A312" s="282" t="s">
        <v>332</v>
      </c>
      <c r="B312" s="240">
        <v>0</v>
      </c>
      <c r="C312" s="281"/>
      <c r="D312" s="240"/>
      <c r="E312" s="227"/>
      <c r="F312" s="240"/>
      <c r="G312" s="229"/>
      <c r="H312" s="281">
        <f t="shared" si="41"/>
        <v>0</v>
      </c>
      <c r="I312" s="240"/>
      <c r="J312" s="229"/>
    </row>
    <row r="313" customFormat="1" hidden="1" spans="1:12">
      <c r="A313" s="282" t="s">
        <v>333</v>
      </c>
      <c r="B313" s="240">
        <v>31</v>
      </c>
      <c r="C313" s="281">
        <v>34.1566</v>
      </c>
      <c r="D313" s="240">
        <v>25</v>
      </c>
      <c r="E313" s="227"/>
      <c r="F313" s="240"/>
      <c r="G313" s="229"/>
      <c r="H313" s="281">
        <f t="shared" si="41"/>
        <v>26</v>
      </c>
      <c r="I313" s="240"/>
      <c r="J313" s="229"/>
      <c r="L313">
        <v>26</v>
      </c>
    </row>
    <row r="314" customFormat="1" hidden="1" spans="1:10">
      <c r="A314" s="282" t="s">
        <v>334</v>
      </c>
      <c r="B314" s="240">
        <v>0</v>
      </c>
      <c r="C314" s="281">
        <v>0</v>
      </c>
      <c r="D314" s="240"/>
      <c r="E314" s="227"/>
      <c r="F314" s="240"/>
      <c r="G314" s="229"/>
      <c r="H314" s="281">
        <f t="shared" si="41"/>
        <v>0</v>
      </c>
      <c r="I314" s="240"/>
      <c r="J314" s="229"/>
    </row>
    <row r="315" customFormat="1" hidden="1" spans="1:12">
      <c r="A315" s="282" t="s">
        <v>335</v>
      </c>
      <c r="B315" s="240">
        <v>0</v>
      </c>
      <c r="C315" s="281">
        <v>0.5</v>
      </c>
      <c r="D315" s="240"/>
      <c r="E315" s="227"/>
      <c r="F315" s="240"/>
      <c r="G315" s="229"/>
      <c r="H315" s="281">
        <f t="shared" si="41"/>
        <v>1</v>
      </c>
      <c r="I315" s="240"/>
      <c r="J315" s="229"/>
      <c r="L315">
        <v>1</v>
      </c>
    </row>
    <row r="316" customFormat="1" hidden="1" spans="1:10">
      <c r="A316" s="282" t="s">
        <v>195</v>
      </c>
      <c r="B316" s="240">
        <v>0</v>
      </c>
      <c r="C316" s="281">
        <v>0</v>
      </c>
      <c r="D316" s="240"/>
      <c r="E316" s="227"/>
      <c r="F316" s="240"/>
      <c r="G316" s="229"/>
      <c r="H316" s="281">
        <f t="shared" si="41"/>
        <v>0</v>
      </c>
      <c r="I316" s="240"/>
      <c r="J316" s="229"/>
    </row>
    <row r="317" customFormat="1" hidden="1" spans="1:10">
      <c r="A317" s="282" t="s">
        <v>161</v>
      </c>
      <c r="B317" s="240">
        <v>13</v>
      </c>
      <c r="C317" s="281">
        <v>51.3972</v>
      </c>
      <c r="D317" s="240">
        <v>26</v>
      </c>
      <c r="E317" s="227"/>
      <c r="F317" s="240"/>
      <c r="G317" s="229"/>
      <c r="H317" s="281">
        <f t="shared" si="41"/>
        <v>0</v>
      </c>
      <c r="I317" s="240"/>
      <c r="J317" s="229"/>
    </row>
    <row r="318" customFormat="1" hidden="1" spans="1:10">
      <c r="A318" s="280" t="s">
        <v>336</v>
      </c>
      <c r="B318" s="240">
        <v>89</v>
      </c>
      <c r="C318" s="281">
        <v>6.3</v>
      </c>
      <c r="D318" s="240"/>
      <c r="E318" s="227"/>
      <c r="F318" s="228"/>
      <c r="G318" s="229"/>
      <c r="H318" s="281">
        <f t="shared" si="41"/>
        <v>0</v>
      </c>
      <c r="I318" s="240"/>
      <c r="J318" s="229"/>
    </row>
    <row r="319" customFormat="1" hidden="1" spans="1:10">
      <c r="A319" s="275" t="s">
        <v>337</v>
      </c>
      <c r="B319" s="276"/>
      <c r="C319" s="277">
        <v>0</v>
      </c>
      <c r="D319" s="276"/>
      <c r="E319" s="278"/>
      <c r="F319" s="276">
        <f>D319-B319</f>
        <v>0</v>
      </c>
      <c r="G319" s="279"/>
      <c r="H319" s="277"/>
      <c r="I319" s="295"/>
      <c r="J319" s="279"/>
    </row>
    <row r="320" customFormat="1" hidden="1" spans="1:10">
      <c r="A320" s="280" t="s">
        <v>152</v>
      </c>
      <c r="B320" s="240"/>
      <c r="C320" s="281">
        <v>0</v>
      </c>
      <c r="D320" s="240"/>
      <c r="E320" s="227"/>
      <c r="F320" s="240"/>
      <c r="G320" s="229"/>
      <c r="H320" s="281">
        <f t="shared" ref="H320:H327" si="42">L320+M320+N320</f>
        <v>0</v>
      </c>
      <c r="I320" s="240"/>
      <c r="J320" s="229"/>
    </row>
    <row r="321" customFormat="1" hidden="1" spans="1:10">
      <c r="A321" s="282" t="s">
        <v>153</v>
      </c>
      <c r="B321" s="240"/>
      <c r="C321" s="281">
        <v>0</v>
      </c>
      <c r="D321" s="240"/>
      <c r="E321" s="227"/>
      <c r="F321" s="240"/>
      <c r="G321" s="229"/>
      <c r="H321" s="281">
        <f t="shared" si="42"/>
        <v>0</v>
      </c>
      <c r="I321" s="240"/>
      <c r="J321" s="229"/>
    </row>
    <row r="322" customFormat="1" hidden="1" spans="1:10">
      <c r="A322" s="282" t="s">
        <v>154</v>
      </c>
      <c r="B322" s="240"/>
      <c r="C322" s="281">
        <v>0</v>
      </c>
      <c r="D322" s="240"/>
      <c r="E322" s="227"/>
      <c r="F322" s="240"/>
      <c r="G322" s="229"/>
      <c r="H322" s="281">
        <f t="shared" si="42"/>
        <v>0</v>
      </c>
      <c r="I322" s="240"/>
      <c r="J322" s="229"/>
    </row>
    <row r="323" customFormat="1" hidden="1" spans="1:10">
      <c r="A323" s="282" t="s">
        <v>338</v>
      </c>
      <c r="B323" s="240"/>
      <c r="C323" s="281">
        <v>0</v>
      </c>
      <c r="D323" s="240"/>
      <c r="E323" s="227"/>
      <c r="F323" s="240"/>
      <c r="G323" s="229"/>
      <c r="H323" s="281">
        <f t="shared" si="42"/>
        <v>0</v>
      </c>
      <c r="I323" s="240"/>
      <c r="J323" s="229"/>
    </row>
    <row r="324" customFormat="1" hidden="1" spans="1:10">
      <c r="A324" s="283" t="s">
        <v>339</v>
      </c>
      <c r="B324" s="240"/>
      <c r="C324" s="281">
        <v>0</v>
      </c>
      <c r="D324" s="240"/>
      <c r="E324" s="227"/>
      <c r="F324" s="240"/>
      <c r="G324" s="229"/>
      <c r="H324" s="281">
        <f t="shared" si="42"/>
        <v>0</v>
      </c>
      <c r="I324" s="240"/>
      <c r="J324" s="229"/>
    </row>
    <row r="325" customFormat="1" hidden="1" spans="1:10">
      <c r="A325" s="280" t="s">
        <v>340</v>
      </c>
      <c r="B325" s="240"/>
      <c r="C325" s="281">
        <v>0</v>
      </c>
      <c r="D325" s="240"/>
      <c r="E325" s="227"/>
      <c r="F325" s="240"/>
      <c r="G325" s="229"/>
      <c r="H325" s="281">
        <f t="shared" si="42"/>
        <v>0</v>
      </c>
      <c r="I325" s="240"/>
      <c r="J325" s="229"/>
    </row>
    <row r="326" customFormat="1" hidden="1" spans="1:10">
      <c r="A326" s="280" t="s">
        <v>161</v>
      </c>
      <c r="B326" s="240"/>
      <c r="C326" s="281">
        <v>0</v>
      </c>
      <c r="D326" s="240"/>
      <c r="E326" s="227"/>
      <c r="F326" s="240"/>
      <c r="G326" s="229"/>
      <c r="H326" s="281">
        <f t="shared" si="42"/>
        <v>0</v>
      </c>
      <c r="I326" s="240"/>
      <c r="J326" s="229"/>
    </row>
    <row r="327" customFormat="1" hidden="1" spans="1:10">
      <c r="A327" s="280" t="s">
        <v>341</v>
      </c>
      <c r="B327" s="240"/>
      <c r="C327" s="281"/>
      <c r="D327" s="240"/>
      <c r="E327" s="227"/>
      <c r="F327" s="240"/>
      <c r="G327" s="229"/>
      <c r="H327" s="281">
        <f t="shared" si="42"/>
        <v>0</v>
      </c>
      <c r="I327" s="240"/>
      <c r="J327" s="229"/>
    </row>
    <row r="328" customFormat="1" hidden="1" spans="1:10">
      <c r="A328" s="290" t="s">
        <v>342</v>
      </c>
      <c r="B328" s="276">
        <v>539</v>
      </c>
      <c r="C328" s="277">
        <v>1018.46327</v>
      </c>
      <c r="D328" s="276">
        <f>SUM(D329:D336)</f>
        <v>913</v>
      </c>
      <c r="E328" s="278"/>
      <c r="F328" s="276">
        <f>D328-B328</f>
        <v>374</v>
      </c>
      <c r="G328" s="279"/>
      <c r="H328" s="277"/>
      <c r="I328" s="295"/>
      <c r="J328" s="279"/>
    </row>
    <row r="329" customFormat="1" hidden="1" spans="1:10">
      <c r="A329" s="282" t="s">
        <v>152</v>
      </c>
      <c r="B329" s="240">
        <v>0</v>
      </c>
      <c r="C329" s="281">
        <v>0</v>
      </c>
      <c r="D329" s="240"/>
      <c r="E329" s="227"/>
      <c r="F329" s="240"/>
      <c r="G329" s="229"/>
      <c r="H329" s="281">
        <f t="shared" ref="H329:H336" si="43">L329+M329+N329</f>
        <v>0</v>
      </c>
      <c r="I329" s="240"/>
      <c r="J329" s="229"/>
    </row>
    <row r="330" customFormat="1" hidden="1" spans="1:10">
      <c r="A330" s="282" t="s">
        <v>153</v>
      </c>
      <c r="B330" s="240">
        <v>0</v>
      </c>
      <c r="C330" s="281">
        <v>0</v>
      </c>
      <c r="D330" s="240"/>
      <c r="E330" s="227"/>
      <c r="F330" s="240"/>
      <c r="G330" s="229"/>
      <c r="H330" s="281">
        <f t="shared" si="43"/>
        <v>0</v>
      </c>
      <c r="I330" s="240"/>
      <c r="J330" s="229"/>
    </row>
    <row r="331" customFormat="1" hidden="1" spans="1:10">
      <c r="A331" s="280" t="s">
        <v>154</v>
      </c>
      <c r="B331" s="240">
        <v>0</v>
      </c>
      <c r="C331" s="281">
        <v>0</v>
      </c>
      <c r="D331" s="240"/>
      <c r="E331" s="227"/>
      <c r="F331" s="240"/>
      <c r="G331" s="229"/>
      <c r="H331" s="281">
        <f t="shared" si="43"/>
        <v>0</v>
      </c>
      <c r="I331" s="240"/>
      <c r="J331" s="229"/>
    </row>
    <row r="332" customFormat="1" hidden="1" spans="1:10">
      <c r="A332" s="280" t="s">
        <v>343</v>
      </c>
      <c r="B332" s="240">
        <v>0</v>
      </c>
      <c r="C332" s="281">
        <v>0</v>
      </c>
      <c r="D332" s="240"/>
      <c r="E332" s="227"/>
      <c r="F332" s="240"/>
      <c r="G332" s="229"/>
      <c r="H332" s="281">
        <f t="shared" si="43"/>
        <v>0</v>
      </c>
      <c r="I332" s="240"/>
      <c r="J332" s="229"/>
    </row>
    <row r="333" customFormat="1" hidden="1" spans="1:10">
      <c r="A333" s="280" t="s">
        <v>344</v>
      </c>
      <c r="B333" s="240">
        <v>0</v>
      </c>
      <c r="C333" s="281">
        <v>0</v>
      </c>
      <c r="D333" s="240"/>
      <c r="E333" s="227"/>
      <c r="F333" s="240"/>
      <c r="G333" s="229"/>
      <c r="H333" s="281">
        <f t="shared" si="43"/>
        <v>0</v>
      </c>
      <c r="I333" s="240"/>
      <c r="J333" s="229"/>
    </row>
    <row r="334" customFormat="1" hidden="1" spans="1:10">
      <c r="A334" s="282" t="s">
        <v>345</v>
      </c>
      <c r="B334" s="240">
        <v>539</v>
      </c>
      <c r="C334" s="281">
        <v>1018.46327</v>
      </c>
      <c r="D334" s="240">
        <v>913</v>
      </c>
      <c r="E334" s="227"/>
      <c r="F334" s="240"/>
      <c r="G334" s="229"/>
      <c r="H334" s="281">
        <f t="shared" si="43"/>
        <v>0</v>
      </c>
      <c r="I334" s="240"/>
      <c r="J334" s="229"/>
    </row>
    <row r="335" customFormat="1" hidden="1" spans="1:10">
      <c r="A335" s="282" t="s">
        <v>161</v>
      </c>
      <c r="B335" s="240"/>
      <c r="C335" s="281">
        <v>0</v>
      </c>
      <c r="D335" s="240"/>
      <c r="E335" s="227"/>
      <c r="F335" s="240"/>
      <c r="G335" s="229"/>
      <c r="H335" s="281">
        <f t="shared" si="43"/>
        <v>0</v>
      </c>
      <c r="I335" s="240"/>
      <c r="J335" s="229"/>
    </row>
    <row r="336" customFormat="1" hidden="1" spans="1:10">
      <c r="A336" s="282" t="s">
        <v>346</v>
      </c>
      <c r="B336" s="240"/>
      <c r="C336" s="281"/>
      <c r="D336" s="240"/>
      <c r="E336" s="227"/>
      <c r="F336" s="240"/>
      <c r="G336" s="229"/>
      <c r="H336" s="281">
        <f t="shared" si="43"/>
        <v>0</v>
      </c>
      <c r="I336" s="240"/>
      <c r="J336" s="229"/>
    </row>
    <row r="337" customFormat="1" hidden="1" spans="1:10">
      <c r="A337" s="298" t="s">
        <v>347</v>
      </c>
      <c r="B337" s="276"/>
      <c r="C337" s="277">
        <v>0</v>
      </c>
      <c r="D337" s="276">
        <f>SUM(D338:D344)</f>
        <v>83</v>
      </c>
      <c r="E337" s="278"/>
      <c r="F337" s="276">
        <f>D337-B337</f>
        <v>83</v>
      </c>
      <c r="G337" s="279"/>
      <c r="H337" s="277"/>
      <c r="I337" s="295"/>
      <c r="J337" s="279"/>
    </row>
    <row r="338" customFormat="1" hidden="1" spans="1:10">
      <c r="A338" s="280" t="s">
        <v>152</v>
      </c>
      <c r="B338" s="240"/>
      <c r="C338" s="281">
        <v>0</v>
      </c>
      <c r="D338" s="240"/>
      <c r="E338" s="227"/>
      <c r="F338" s="240"/>
      <c r="G338" s="229"/>
      <c r="H338" s="281">
        <f t="shared" ref="H338:H344" si="44">L338+M338+N338</f>
        <v>0</v>
      </c>
      <c r="I338" s="240">
        <v>0</v>
      </c>
      <c r="J338" s="229">
        <v>0</v>
      </c>
    </row>
    <row r="339" customFormat="1" hidden="1" spans="1:10">
      <c r="A339" s="280" t="s">
        <v>153</v>
      </c>
      <c r="B339" s="240"/>
      <c r="C339" s="281">
        <v>0</v>
      </c>
      <c r="D339" s="240"/>
      <c r="E339" s="227"/>
      <c r="F339" s="240"/>
      <c r="G339" s="229"/>
      <c r="H339" s="281">
        <f t="shared" si="44"/>
        <v>0</v>
      </c>
      <c r="I339" s="240">
        <v>0</v>
      </c>
      <c r="J339" s="229">
        <v>0</v>
      </c>
    </row>
    <row r="340" customFormat="1" hidden="1" spans="1:10">
      <c r="A340" s="280" t="s">
        <v>154</v>
      </c>
      <c r="B340" s="240"/>
      <c r="C340" s="281">
        <v>0</v>
      </c>
      <c r="D340" s="240"/>
      <c r="E340" s="227"/>
      <c r="F340" s="240"/>
      <c r="G340" s="229"/>
      <c r="H340" s="281">
        <f t="shared" si="44"/>
        <v>0</v>
      </c>
      <c r="I340" s="240">
        <v>0</v>
      </c>
      <c r="J340" s="229">
        <v>0</v>
      </c>
    </row>
    <row r="341" customFormat="1" hidden="1" spans="1:10">
      <c r="A341" s="282" t="s">
        <v>348</v>
      </c>
      <c r="B341" s="240"/>
      <c r="C341" s="281">
        <v>0</v>
      </c>
      <c r="D341" s="240"/>
      <c r="E341" s="227"/>
      <c r="F341" s="240"/>
      <c r="G341" s="229"/>
      <c r="H341" s="281">
        <f t="shared" si="44"/>
        <v>0</v>
      </c>
      <c r="I341" s="240">
        <v>0</v>
      </c>
      <c r="J341" s="229">
        <v>0</v>
      </c>
    </row>
    <row r="342" customFormat="1" hidden="1" spans="1:10">
      <c r="A342" s="282" t="s">
        <v>349</v>
      </c>
      <c r="B342" s="240"/>
      <c r="C342" s="281">
        <v>0</v>
      </c>
      <c r="D342" s="240"/>
      <c r="E342" s="227"/>
      <c r="F342" s="240"/>
      <c r="G342" s="229"/>
      <c r="H342" s="281">
        <f t="shared" si="44"/>
        <v>0</v>
      </c>
      <c r="I342" s="240">
        <v>0</v>
      </c>
      <c r="J342" s="229">
        <v>0</v>
      </c>
    </row>
    <row r="343" customFormat="1" hidden="1" spans="1:10">
      <c r="A343" s="282" t="s">
        <v>161</v>
      </c>
      <c r="B343" s="240"/>
      <c r="C343" s="281">
        <v>0</v>
      </c>
      <c r="D343" s="240"/>
      <c r="E343" s="227"/>
      <c r="F343" s="240"/>
      <c r="G343" s="229"/>
      <c r="H343" s="281">
        <f t="shared" si="44"/>
        <v>0</v>
      </c>
      <c r="I343" s="240">
        <v>0</v>
      </c>
      <c r="J343" s="229">
        <v>0</v>
      </c>
    </row>
    <row r="344" customFormat="1" hidden="1" spans="1:10">
      <c r="A344" s="280" t="s">
        <v>350</v>
      </c>
      <c r="B344" s="240"/>
      <c r="C344" s="281"/>
      <c r="D344" s="240">
        <v>83</v>
      </c>
      <c r="E344" s="227"/>
      <c r="F344" s="240"/>
      <c r="G344" s="229"/>
      <c r="H344" s="281">
        <f t="shared" si="44"/>
        <v>0</v>
      </c>
      <c r="I344" s="240">
        <v>0</v>
      </c>
      <c r="J344" s="229">
        <v>0</v>
      </c>
    </row>
    <row r="345" customFormat="1" hidden="1" spans="1:10">
      <c r="A345" s="275" t="s">
        <v>351</v>
      </c>
      <c r="B345" s="276"/>
      <c r="C345" s="277">
        <v>0</v>
      </c>
      <c r="D345" s="276"/>
      <c r="E345" s="278"/>
      <c r="F345" s="276">
        <f>D345-B345</f>
        <v>0</v>
      </c>
      <c r="G345" s="279"/>
      <c r="H345" s="277"/>
      <c r="I345" s="295"/>
      <c r="J345" s="279"/>
    </row>
    <row r="346" customFormat="1" hidden="1" spans="1:10">
      <c r="A346" s="280" t="s">
        <v>152</v>
      </c>
      <c r="B346" s="240"/>
      <c r="C346" s="281">
        <v>0</v>
      </c>
      <c r="D346" s="240"/>
      <c r="E346" s="227"/>
      <c r="F346" s="240"/>
      <c r="G346" s="229"/>
      <c r="H346" s="281">
        <f t="shared" ref="H346:H353" si="45">L346+M346+N346</f>
        <v>0</v>
      </c>
      <c r="I346" s="240">
        <v>0</v>
      </c>
      <c r="J346" s="229">
        <v>0</v>
      </c>
    </row>
    <row r="347" customFormat="1" hidden="1" spans="1:10">
      <c r="A347" s="282" t="s">
        <v>153</v>
      </c>
      <c r="B347" s="240"/>
      <c r="C347" s="281">
        <v>0</v>
      </c>
      <c r="D347" s="240"/>
      <c r="E347" s="227"/>
      <c r="F347" s="240"/>
      <c r="G347" s="229"/>
      <c r="H347" s="281">
        <f t="shared" si="45"/>
        <v>0</v>
      </c>
      <c r="I347" s="240">
        <v>0</v>
      </c>
      <c r="J347" s="229">
        <v>0</v>
      </c>
    </row>
    <row r="348" customFormat="1" hidden="1" spans="1:10">
      <c r="A348" s="282" t="s">
        <v>352</v>
      </c>
      <c r="B348" s="240"/>
      <c r="C348" s="281">
        <v>0</v>
      </c>
      <c r="D348" s="240"/>
      <c r="E348" s="227"/>
      <c r="F348" s="228"/>
      <c r="G348" s="229"/>
      <c r="H348" s="281">
        <f t="shared" si="45"/>
        <v>0</v>
      </c>
      <c r="I348" s="240">
        <v>0</v>
      </c>
      <c r="J348" s="229">
        <v>0</v>
      </c>
    </row>
    <row r="349" customFormat="1" hidden="1" spans="1:10">
      <c r="A349" s="282" t="s">
        <v>353</v>
      </c>
      <c r="B349" s="240"/>
      <c r="C349" s="281">
        <v>0</v>
      </c>
      <c r="D349" s="240"/>
      <c r="E349" s="227"/>
      <c r="F349" s="240"/>
      <c r="G349" s="229"/>
      <c r="H349" s="281">
        <f t="shared" si="45"/>
        <v>0</v>
      </c>
      <c r="I349" s="240">
        <v>0</v>
      </c>
      <c r="J349" s="229">
        <v>0</v>
      </c>
    </row>
    <row r="350" customFormat="1" hidden="1" spans="1:10">
      <c r="A350" s="283" t="s">
        <v>354</v>
      </c>
      <c r="B350" s="240"/>
      <c r="C350" s="281">
        <v>0</v>
      </c>
      <c r="D350" s="240"/>
      <c r="E350" s="227"/>
      <c r="F350" s="240"/>
      <c r="G350" s="229"/>
      <c r="H350" s="281">
        <f t="shared" si="45"/>
        <v>0</v>
      </c>
      <c r="I350" s="240">
        <v>0</v>
      </c>
      <c r="J350" s="229">
        <v>0</v>
      </c>
    </row>
    <row r="351" customFormat="1" hidden="1" spans="1:10">
      <c r="A351" s="280" t="s">
        <v>355</v>
      </c>
      <c r="B351" s="240"/>
      <c r="C351" s="281">
        <v>0</v>
      </c>
      <c r="D351" s="240"/>
      <c r="E351" s="227"/>
      <c r="F351" s="240"/>
      <c r="G351" s="229"/>
      <c r="H351" s="281">
        <f t="shared" si="45"/>
        <v>0</v>
      </c>
      <c r="I351" s="240">
        <v>0</v>
      </c>
      <c r="J351" s="229">
        <v>0</v>
      </c>
    </row>
    <row r="352" customFormat="1" hidden="1" spans="1:10">
      <c r="A352" s="280" t="s">
        <v>356</v>
      </c>
      <c r="B352" s="240"/>
      <c r="C352" s="281"/>
      <c r="D352" s="240"/>
      <c r="E352" s="227"/>
      <c r="F352" s="240"/>
      <c r="G352" s="229"/>
      <c r="H352" s="281">
        <f t="shared" si="45"/>
        <v>0</v>
      </c>
      <c r="I352" s="240">
        <v>0</v>
      </c>
      <c r="J352" s="229">
        <v>0</v>
      </c>
    </row>
    <row r="353" customFormat="1" hidden="1" spans="1:14">
      <c r="A353" s="290" t="s">
        <v>357</v>
      </c>
      <c r="B353" s="295">
        <f>54</f>
        <v>54</v>
      </c>
      <c r="C353" s="304">
        <v>766</v>
      </c>
      <c r="D353" s="295"/>
      <c r="E353" s="278">
        <f t="shared" ref="E353:E355" si="46">D353/C353*100</f>
        <v>0</v>
      </c>
      <c r="F353" s="276">
        <f t="shared" ref="F353:F355" si="47">D353-B353</f>
        <v>-54</v>
      </c>
      <c r="G353" s="279">
        <f t="shared" ref="G353:G355" si="48">(D353/B353-1)*100</f>
        <v>-100</v>
      </c>
      <c r="H353" s="304">
        <f t="shared" si="45"/>
        <v>308</v>
      </c>
      <c r="I353" s="295">
        <f t="shared" ref="I353:I355" si="49">H353-C353</f>
        <v>-458</v>
      </c>
      <c r="J353" s="279">
        <f t="shared" ref="J353:J355" si="50">(H353/C353-1)*100</f>
        <v>-59.7911227154047</v>
      </c>
      <c r="L353">
        <v>4</v>
      </c>
      <c r="N353">
        <v>304</v>
      </c>
    </row>
    <row r="354" s="208" customFormat="1" spans="1:10">
      <c r="A354" s="270" t="s">
        <v>358</v>
      </c>
      <c r="B354" s="271">
        <f>B355+B360+B369+B376+B382+B386+B390+B394+B400+B407</f>
        <v>58264</v>
      </c>
      <c r="C354" s="272">
        <v>46528.950067</v>
      </c>
      <c r="D354" s="271">
        <f>D355+D360+D369+D376+D382+D386+D390+D394+D400+D407</f>
        <v>58657</v>
      </c>
      <c r="E354" s="273">
        <f t="shared" si="46"/>
        <v>126.065599837383</v>
      </c>
      <c r="F354" s="271">
        <f t="shared" si="47"/>
        <v>393</v>
      </c>
      <c r="G354" s="274">
        <f t="shared" si="48"/>
        <v>0.674515996155423</v>
      </c>
      <c r="H354" s="272">
        <f>H355+H360+H369+H376+H382+H386+H390+H394+H400+H407</f>
        <v>47975</v>
      </c>
      <c r="I354" s="294">
        <f t="shared" si="49"/>
        <v>1446.049933</v>
      </c>
      <c r="J354" s="274">
        <f t="shared" si="50"/>
        <v>3.10784991047024</v>
      </c>
    </row>
    <row r="355" customFormat="1" hidden="1" spans="1:10">
      <c r="A355" s="290" t="s">
        <v>359</v>
      </c>
      <c r="B355" s="276">
        <v>2033</v>
      </c>
      <c r="C355" s="277">
        <v>149.028264</v>
      </c>
      <c r="D355" s="276">
        <f>SUM(D356:D359)</f>
        <v>144</v>
      </c>
      <c r="E355" s="278">
        <f t="shared" si="46"/>
        <v>96.6259661992708</v>
      </c>
      <c r="F355" s="276">
        <f t="shared" si="47"/>
        <v>-1889</v>
      </c>
      <c r="G355" s="279">
        <f t="shared" si="48"/>
        <v>-92.9168716182981</v>
      </c>
      <c r="H355" s="277">
        <f>SUM(H356:H359)</f>
        <v>295</v>
      </c>
      <c r="I355" s="295">
        <f t="shared" si="49"/>
        <v>145.971736</v>
      </c>
      <c r="J355" s="279">
        <f t="shared" si="50"/>
        <v>97.9490279776727</v>
      </c>
    </row>
    <row r="356" customFormat="1" hidden="1" spans="1:12">
      <c r="A356" s="280" t="s">
        <v>152</v>
      </c>
      <c r="B356" s="240">
        <v>2032</v>
      </c>
      <c r="C356" s="287">
        <v>149.028264</v>
      </c>
      <c r="D356" s="240">
        <v>137</v>
      </c>
      <c r="E356" s="227"/>
      <c r="F356" s="228"/>
      <c r="G356" s="229"/>
      <c r="H356" s="281">
        <f t="shared" ref="H356:H359" si="51">L356+M356+N356</f>
        <v>128</v>
      </c>
      <c r="I356" s="240"/>
      <c r="J356" s="229"/>
      <c r="L356">
        <v>128</v>
      </c>
    </row>
    <row r="357" customFormat="1" hidden="1" spans="1:10">
      <c r="A357" s="280" t="s">
        <v>153</v>
      </c>
      <c r="B357" s="240">
        <v>1</v>
      </c>
      <c r="C357" s="287">
        <v>0</v>
      </c>
      <c r="D357" s="240">
        <v>7</v>
      </c>
      <c r="E357" s="227"/>
      <c r="F357" s="228"/>
      <c r="G357" s="229"/>
      <c r="H357" s="281">
        <f t="shared" si="51"/>
        <v>0</v>
      </c>
      <c r="I357" s="240"/>
      <c r="J357" s="229"/>
    </row>
    <row r="358" customFormat="1" hidden="1" spans="1:10">
      <c r="A358" s="280" t="s">
        <v>154</v>
      </c>
      <c r="B358" s="240"/>
      <c r="C358" s="287">
        <v>0</v>
      </c>
      <c r="D358" s="240"/>
      <c r="E358" s="227"/>
      <c r="F358" s="228"/>
      <c r="G358" s="229"/>
      <c r="H358" s="281">
        <f t="shared" si="51"/>
        <v>0</v>
      </c>
      <c r="I358" s="240"/>
      <c r="J358" s="229"/>
    </row>
    <row r="359" customFormat="1" hidden="1" spans="1:14">
      <c r="A359" s="282" t="s">
        <v>360</v>
      </c>
      <c r="B359" s="240"/>
      <c r="C359" s="287">
        <v>0</v>
      </c>
      <c r="D359" s="240"/>
      <c r="E359" s="227"/>
      <c r="F359" s="228"/>
      <c r="G359" s="229"/>
      <c r="H359" s="281">
        <f t="shared" si="51"/>
        <v>167</v>
      </c>
      <c r="I359" s="240"/>
      <c r="J359" s="229"/>
      <c r="N359">
        <v>167</v>
      </c>
    </row>
    <row r="360" customFormat="1" hidden="1" spans="1:10">
      <c r="A360" s="275" t="s">
        <v>361</v>
      </c>
      <c r="B360" s="276">
        <v>48976</v>
      </c>
      <c r="C360" s="277">
        <v>42870.412989</v>
      </c>
      <c r="D360" s="276">
        <f>SUM(D361:D368)</f>
        <v>50542</v>
      </c>
      <c r="E360" s="278">
        <f>D360/C360*100</f>
        <v>117.894828801786</v>
      </c>
      <c r="F360" s="276">
        <f>D360-B360</f>
        <v>1566</v>
      </c>
      <c r="G360" s="279">
        <f>(D360/B360-1)*100</f>
        <v>3.19748448219537</v>
      </c>
      <c r="H360" s="277">
        <f>SUM(H361:H368)</f>
        <v>44400</v>
      </c>
      <c r="I360" s="295">
        <f>H360-C360</f>
        <v>1529.587011</v>
      </c>
      <c r="J360" s="279">
        <f>(H360/C360-1)*100</f>
        <v>3.56793159746904</v>
      </c>
    </row>
    <row r="361" customFormat="1" hidden="1" spans="1:14">
      <c r="A361" s="280" t="s">
        <v>362</v>
      </c>
      <c r="B361" s="240">
        <v>3820</v>
      </c>
      <c r="C361" s="287">
        <v>2596.05235</v>
      </c>
      <c r="D361" s="240">
        <v>3929</v>
      </c>
      <c r="E361" s="227"/>
      <c r="F361" s="228"/>
      <c r="G361" s="229"/>
      <c r="H361" s="281">
        <f t="shared" ref="H361:H368" si="52">L361+M361+N361</f>
        <v>3017</v>
      </c>
      <c r="I361" s="240"/>
      <c r="J361" s="229"/>
      <c r="L361">
        <v>2114</v>
      </c>
      <c r="M361">
        <v>635</v>
      </c>
      <c r="N361">
        <v>268</v>
      </c>
    </row>
    <row r="362" customFormat="1" hidden="1" spans="1:14">
      <c r="A362" s="280" t="s">
        <v>363</v>
      </c>
      <c r="B362" s="240">
        <v>27144</v>
      </c>
      <c r="C362" s="287">
        <v>17864.606979</v>
      </c>
      <c r="D362" s="240">
        <v>27877</v>
      </c>
      <c r="E362" s="227"/>
      <c r="F362" s="228"/>
      <c r="G362" s="229"/>
      <c r="H362" s="281">
        <f t="shared" si="52"/>
        <v>16826</v>
      </c>
      <c r="I362" s="240"/>
      <c r="J362" s="229"/>
      <c r="L362">
        <v>16694</v>
      </c>
      <c r="N362">
        <v>132</v>
      </c>
    </row>
    <row r="363" customFormat="1" hidden="1" spans="1:12">
      <c r="A363" s="282" t="s">
        <v>364</v>
      </c>
      <c r="B363" s="285">
        <v>12029</v>
      </c>
      <c r="C363" s="287">
        <v>8732.71841</v>
      </c>
      <c r="D363" s="240">
        <v>12284</v>
      </c>
      <c r="E363" s="227"/>
      <c r="F363" s="228"/>
      <c r="G363" s="229"/>
      <c r="H363" s="281">
        <f t="shared" si="52"/>
        <v>8666</v>
      </c>
      <c r="I363" s="240"/>
      <c r="J363" s="229"/>
      <c r="L363">
        <v>8666</v>
      </c>
    </row>
    <row r="364" customFormat="1" hidden="1" spans="1:14">
      <c r="A364" s="282" t="s">
        <v>365</v>
      </c>
      <c r="B364" s="240">
        <v>5462</v>
      </c>
      <c r="C364" s="287">
        <v>5491.83525</v>
      </c>
      <c r="D364" s="240">
        <v>6194</v>
      </c>
      <c r="E364" s="227"/>
      <c r="F364" s="228"/>
      <c r="G364" s="229"/>
      <c r="H364" s="281">
        <f t="shared" si="52"/>
        <v>6592</v>
      </c>
      <c r="I364" s="240"/>
      <c r="J364" s="229"/>
      <c r="L364">
        <v>5160</v>
      </c>
      <c r="M364">
        <v>331</v>
      </c>
      <c r="N364">
        <v>1101</v>
      </c>
    </row>
    <row r="365" customFormat="1" hidden="1" spans="1:14">
      <c r="A365" s="282" t="s">
        <v>366</v>
      </c>
      <c r="B365" s="240"/>
      <c r="C365" s="287">
        <v>0</v>
      </c>
      <c r="D365" s="240">
        <v>3</v>
      </c>
      <c r="E365" s="227"/>
      <c r="F365" s="228"/>
      <c r="G365" s="229"/>
      <c r="H365" s="281">
        <f t="shared" si="52"/>
        <v>42</v>
      </c>
      <c r="I365" s="240"/>
      <c r="J365" s="229"/>
      <c r="N365">
        <v>42</v>
      </c>
    </row>
    <row r="366" customFormat="1" hidden="1" spans="1:10">
      <c r="A366" s="280" t="s">
        <v>367</v>
      </c>
      <c r="B366" s="240"/>
      <c r="C366" s="287">
        <v>0</v>
      </c>
      <c r="D366" s="240"/>
      <c r="E366" s="227"/>
      <c r="F366" s="228"/>
      <c r="G366" s="229"/>
      <c r="H366" s="281">
        <f t="shared" si="52"/>
        <v>0</v>
      </c>
      <c r="I366" s="240"/>
      <c r="J366" s="229"/>
    </row>
    <row r="367" customFormat="1" hidden="1" spans="1:10">
      <c r="A367" s="280" t="s">
        <v>368</v>
      </c>
      <c r="B367" s="240"/>
      <c r="C367" s="287">
        <v>0</v>
      </c>
      <c r="D367" s="240"/>
      <c r="E367" s="227"/>
      <c r="F367" s="228"/>
      <c r="G367" s="229"/>
      <c r="H367" s="281">
        <f t="shared" si="52"/>
        <v>0</v>
      </c>
      <c r="I367" s="240"/>
      <c r="J367" s="229"/>
    </row>
    <row r="368" customFormat="1" hidden="1" spans="1:14">
      <c r="A368" s="280" t="s">
        <v>369</v>
      </c>
      <c r="B368" s="240">
        <v>521</v>
      </c>
      <c r="C368" s="287">
        <v>8185.2</v>
      </c>
      <c r="D368" s="240">
        <v>255</v>
      </c>
      <c r="E368" s="227"/>
      <c r="F368" s="228"/>
      <c r="G368" s="229"/>
      <c r="H368" s="281">
        <f t="shared" si="52"/>
        <v>9257</v>
      </c>
      <c r="I368" s="240"/>
      <c r="J368" s="229"/>
      <c r="L368">
        <v>680</v>
      </c>
      <c r="M368">
        <v>7041</v>
      </c>
      <c r="N368">
        <v>1536</v>
      </c>
    </row>
    <row r="369" customFormat="1" hidden="1" spans="1:10">
      <c r="A369" s="275" t="s">
        <v>370</v>
      </c>
      <c r="B369" s="276">
        <v>3450</v>
      </c>
      <c r="C369" s="277">
        <v>1198.350785</v>
      </c>
      <c r="D369" s="276">
        <f>SUM(D370:D375)</f>
        <v>1209</v>
      </c>
      <c r="E369" s="278">
        <f>D369/C369*100</f>
        <v>100.888655903872</v>
      </c>
      <c r="F369" s="276">
        <f>D369-B369</f>
        <v>-2241</v>
      </c>
      <c r="G369" s="279">
        <f>(D369/B369-1)*100</f>
        <v>-64.9565217391304</v>
      </c>
      <c r="H369" s="277">
        <f>SUM(H370:H375)</f>
        <v>1160</v>
      </c>
      <c r="I369" s="295">
        <f>H369-C369</f>
        <v>-38.3507850000001</v>
      </c>
      <c r="J369" s="279">
        <f>(H369/C369-1)*100</f>
        <v>-3.20029706493663</v>
      </c>
    </row>
    <row r="370" customFormat="1" hidden="1" spans="1:10">
      <c r="A370" s="280" t="s">
        <v>371</v>
      </c>
      <c r="B370" s="240">
        <v>0</v>
      </c>
      <c r="C370" s="287">
        <v>0</v>
      </c>
      <c r="D370" s="240"/>
      <c r="E370" s="227"/>
      <c r="F370" s="240"/>
      <c r="G370" s="229"/>
      <c r="H370" s="281">
        <f t="shared" ref="H370:H375" si="53">L370+M370+N370</f>
        <v>0</v>
      </c>
      <c r="I370" s="240">
        <f>H370-C370</f>
        <v>0</v>
      </c>
      <c r="J370" s="229"/>
    </row>
    <row r="371" customFormat="1" hidden="1" spans="1:14">
      <c r="A371" s="280" t="s">
        <v>372</v>
      </c>
      <c r="B371" s="240">
        <v>2960</v>
      </c>
      <c r="C371" s="287">
        <v>1195.350785</v>
      </c>
      <c r="D371" s="240">
        <v>1209</v>
      </c>
      <c r="E371" s="227"/>
      <c r="F371" s="228"/>
      <c r="G371" s="229"/>
      <c r="H371" s="281">
        <f t="shared" si="53"/>
        <v>1145</v>
      </c>
      <c r="I371" s="240"/>
      <c r="J371" s="229"/>
      <c r="L371">
        <v>1144</v>
      </c>
      <c r="N371">
        <v>1</v>
      </c>
    </row>
    <row r="372" customFormat="1" hidden="1" spans="1:10">
      <c r="A372" s="280" t="s">
        <v>373</v>
      </c>
      <c r="B372" s="240">
        <v>0</v>
      </c>
      <c r="C372" s="287">
        <v>0</v>
      </c>
      <c r="D372" s="240"/>
      <c r="E372" s="227"/>
      <c r="F372" s="228"/>
      <c r="G372" s="229"/>
      <c r="H372" s="281">
        <f t="shared" si="53"/>
        <v>0</v>
      </c>
      <c r="I372" s="240"/>
      <c r="J372" s="229"/>
    </row>
    <row r="373" customFormat="1" hidden="1" spans="1:10">
      <c r="A373" s="282" t="s">
        <v>374</v>
      </c>
      <c r="B373" s="240">
        <v>0</v>
      </c>
      <c r="C373" s="287">
        <v>0</v>
      </c>
      <c r="D373" s="240"/>
      <c r="E373" s="227"/>
      <c r="F373" s="228"/>
      <c r="G373" s="229"/>
      <c r="H373" s="281">
        <f t="shared" si="53"/>
        <v>0</v>
      </c>
      <c r="I373" s="240"/>
      <c r="J373" s="229"/>
    </row>
    <row r="374" customFormat="1" hidden="1" spans="1:14">
      <c r="A374" s="282" t="s">
        <v>375</v>
      </c>
      <c r="B374" s="240"/>
      <c r="C374" s="287">
        <v>0</v>
      </c>
      <c r="D374" s="240"/>
      <c r="E374" s="227"/>
      <c r="F374" s="228"/>
      <c r="G374" s="229"/>
      <c r="H374" s="281">
        <f t="shared" si="53"/>
        <v>1</v>
      </c>
      <c r="I374" s="240"/>
      <c r="J374" s="229"/>
      <c r="N374">
        <v>1</v>
      </c>
    </row>
    <row r="375" customFormat="1" hidden="1" spans="1:13">
      <c r="A375" s="282" t="s">
        <v>376</v>
      </c>
      <c r="B375" s="240">
        <v>490</v>
      </c>
      <c r="C375" s="287">
        <v>3</v>
      </c>
      <c r="D375" s="240"/>
      <c r="E375" s="227"/>
      <c r="F375" s="228"/>
      <c r="G375" s="229"/>
      <c r="H375" s="281">
        <f t="shared" si="53"/>
        <v>14</v>
      </c>
      <c r="I375" s="240"/>
      <c r="J375" s="229"/>
      <c r="M375">
        <v>14</v>
      </c>
    </row>
    <row r="376" customFormat="1" hidden="1" spans="1:10">
      <c r="A376" s="298" t="s">
        <v>377</v>
      </c>
      <c r="B376" s="305"/>
      <c r="C376" s="277"/>
      <c r="D376" s="305"/>
      <c r="E376" s="278"/>
      <c r="F376" s="276"/>
      <c r="G376" s="279"/>
      <c r="H376" s="277"/>
      <c r="I376" s="295">
        <f>H376-C376</f>
        <v>0</v>
      </c>
      <c r="J376" s="279"/>
    </row>
    <row r="377" customFormat="1" hidden="1" spans="1:10">
      <c r="A377" s="280" t="s">
        <v>378</v>
      </c>
      <c r="B377" s="284"/>
      <c r="C377" s="281">
        <v>0</v>
      </c>
      <c r="D377" s="284"/>
      <c r="E377" s="227"/>
      <c r="F377" s="228"/>
      <c r="G377" s="229"/>
      <c r="H377" s="281">
        <f t="shared" ref="H377:H381" si="54">L377+M377+N377</f>
        <v>0</v>
      </c>
      <c r="I377" s="240">
        <v>0</v>
      </c>
      <c r="J377" s="229"/>
    </row>
    <row r="378" customFormat="1" hidden="1" spans="1:10">
      <c r="A378" s="280" t="s">
        <v>379</v>
      </c>
      <c r="B378" s="240"/>
      <c r="C378" s="281">
        <v>0</v>
      </c>
      <c r="D378" s="240"/>
      <c r="E378" s="227"/>
      <c r="F378" s="240"/>
      <c r="G378" s="229"/>
      <c r="H378" s="281">
        <f t="shared" si="54"/>
        <v>0</v>
      </c>
      <c r="I378" s="240">
        <v>0</v>
      </c>
      <c r="J378" s="229"/>
    </row>
    <row r="379" customFormat="1" hidden="1" spans="1:10">
      <c r="A379" s="280" t="s">
        <v>380</v>
      </c>
      <c r="B379" s="240"/>
      <c r="C379" s="281">
        <v>0</v>
      </c>
      <c r="D379" s="240"/>
      <c r="E379" s="227"/>
      <c r="F379" s="240"/>
      <c r="G379" s="229"/>
      <c r="H379" s="281">
        <f t="shared" si="54"/>
        <v>0</v>
      </c>
      <c r="I379" s="240">
        <v>0</v>
      </c>
      <c r="J379" s="229"/>
    </row>
    <row r="380" customFormat="1" hidden="1" spans="1:10">
      <c r="A380" s="282" t="s">
        <v>381</v>
      </c>
      <c r="B380" s="240"/>
      <c r="C380" s="281">
        <v>0</v>
      </c>
      <c r="D380" s="240"/>
      <c r="E380" s="227"/>
      <c r="F380" s="240"/>
      <c r="G380" s="229"/>
      <c r="H380" s="281">
        <f t="shared" si="54"/>
        <v>0</v>
      </c>
      <c r="I380" s="240">
        <v>0</v>
      </c>
      <c r="J380" s="229"/>
    </row>
    <row r="381" customFormat="1" hidden="1" spans="1:10">
      <c r="A381" s="282" t="s">
        <v>382</v>
      </c>
      <c r="B381" s="240"/>
      <c r="C381" s="281">
        <v>0</v>
      </c>
      <c r="D381" s="240"/>
      <c r="E381" s="227"/>
      <c r="F381" s="240"/>
      <c r="G381" s="229"/>
      <c r="H381" s="281">
        <f t="shared" si="54"/>
        <v>0</v>
      </c>
      <c r="I381" s="240">
        <v>0</v>
      </c>
      <c r="J381" s="229"/>
    </row>
    <row r="382" customFormat="1" hidden="1" spans="1:10">
      <c r="A382" s="290" t="s">
        <v>383</v>
      </c>
      <c r="B382" s="276"/>
      <c r="C382" s="277"/>
      <c r="D382" s="276"/>
      <c r="E382" s="278"/>
      <c r="F382" s="276"/>
      <c r="G382" s="279"/>
      <c r="H382" s="277"/>
      <c r="I382" s="295">
        <f>H382-C382</f>
        <v>0</v>
      </c>
      <c r="J382" s="279"/>
    </row>
    <row r="383" customFormat="1" hidden="1" spans="1:10">
      <c r="A383" s="280" t="s">
        <v>384</v>
      </c>
      <c r="B383" s="240"/>
      <c r="C383" s="281">
        <v>0</v>
      </c>
      <c r="D383" s="240"/>
      <c r="E383" s="227"/>
      <c r="F383" s="228"/>
      <c r="G383" s="229"/>
      <c r="H383" s="281">
        <f t="shared" ref="H383:H385" si="55">L383+M383+N383</f>
        <v>0</v>
      </c>
      <c r="I383" s="240">
        <v>0</v>
      </c>
      <c r="J383" s="229"/>
    </row>
    <row r="384" customFormat="1" hidden="1" spans="1:10">
      <c r="A384" s="280" t="s">
        <v>385</v>
      </c>
      <c r="B384" s="240"/>
      <c r="C384" s="281">
        <v>0</v>
      </c>
      <c r="D384" s="240"/>
      <c r="E384" s="227"/>
      <c r="F384" s="228"/>
      <c r="G384" s="229"/>
      <c r="H384" s="281">
        <f t="shared" si="55"/>
        <v>0</v>
      </c>
      <c r="I384" s="240">
        <v>0</v>
      </c>
      <c r="J384" s="229"/>
    </row>
    <row r="385" customFormat="1" hidden="1" spans="1:10">
      <c r="A385" s="280" t="s">
        <v>386</v>
      </c>
      <c r="B385" s="240"/>
      <c r="C385" s="281">
        <v>0</v>
      </c>
      <c r="D385" s="240"/>
      <c r="E385" s="227"/>
      <c r="F385" s="228"/>
      <c r="G385" s="229"/>
      <c r="H385" s="281">
        <f t="shared" si="55"/>
        <v>0</v>
      </c>
      <c r="I385" s="240">
        <v>0</v>
      </c>
      <c r="J385" s="229"/>
    </row>
    <row r="386" customFormat="1" hidden="1" spans="1:10">
      <c r="A386" s="290" t="s">
        <v>387</v>
      </c>
      <c r="B386" s="276"/>
      <c r="C386" s="277"/>
      <c r="D386" s="276"/>
      <c r="E386" s="278"/>
      <c r="F386" s="276"/>
      <c r="G386" s="279"/>
      <c r="H386" s="277"/>
      <c r="I386" s="295">
        <f>H386-C386</f>
        <v>0</v>
      </c>
      <c r="J386" s="279"/>
    </row>
    <row r="387" customFormat="1" hidden="1" spans="1:10">
      <c r="A387" s="282" t="s">
        <v>388</v>
      </c>
      <c r="B387" s="240"/>
      <c r="C387" s="281">
        <v>0</v>
      </c>
      <c r="D387" s="240"/>
      <c r="E387" s="227"/>
      <c r="F387" s="228"/>
      <c r="G387" s="229"/>
      <c r="H387" s="281">
        <f t="shared" ref="H387:H389" si="56">L387+M387+N387</f>
        <v>0</v>
      </c>
      <c r="I387" s="240">
        <v>0</v>
      </c>
      <c r="J387" s="229">
        <v>0</v>
      </c>
    </row>
    <row r="388" customFormat="1" hidden="1" spans="1:10">
      <c r="A388" s="282" t="s">
        <v>389</v>
      </c>
      <c r="B388" s="240"/>
      <c r="C388" s="281">
        <v>0</v>
      </c>
      <c r="D388" s="240"/>
      <c r="E388" s="227"/>
      <c r="F388" s="228"/>
      <c r="G388" s="229"/>
      <c r="H388" s="281">
        <f t="shared" si="56"/>
        <v>0</v>
      </c>
      <c r="I388" s="240">
        <v>0</v>
      </c>
      <c r="J388" s="229">
        <v>0</v>
      </c>
    </row>
    <row r="389" customFormat="1" hidden="1" spans="1:10">
      <c r="A389" s="283" t="s">
        <v>390</v>
      </c>
      <c r="B389" s="240"/>
      <c r="C389" s="281">
        <v>0</v>
      </c>
      <c r="D389" s="240"/>
      <c r="E389" s="227"/>
      <c r="F389" s="228"/>
      <c r="G389" s="229"/>
      <c r="H389" s="281">
        <f t="shared" si="56"/>
        <v>0</v>
      </c>
      <c r="I389" s="240">
        <v>0</v>
      </c>
      <c r="J389" s="229">
        <v>0</v>
      </c>
    </row>
    <row r="390" customFormat="1" hidden="1" spans="1:10">
      <c r="A390" s="275" t="s">
        <v>391</v>
      </c>
      <c r="B390" s="276">
        <v>821</v>
      </c>
      <c r="C390" s="277">
        <v>346.769176</v>
      </c>
      <c r="D390" s="276">
        <f>SUM(D391:D393)</f>
        <v>382</v>
      </c>
      <c r="E390" s="278">
        <f>D390/C390*100</f>
        <v>110.159733459124</v>
      </c>
      <c r="F390" s="276">
        <f>D390-B390</f>
        <v>-439</v>
      </c>
      <c r="G390" s="279">
        <f>(D390/B390-1)*100</f>
        <v>-53.4713763702801</v>
      </c>
      <c r="H390" s="277">
        <f>SUM(H391:H393)</f>
        <v>321</v>
      </c>
      <c r="I390" s="295">
        <f>H390-C390</f>
        <v>-25.769176</v>
      </c>
      <c r="J390" s="279">
        <f>(H390/C390-1)*100</f>
        <v>-7.43121874246401</v>
      </c>
    </row>
    <row r="391" customFormat="1" hidden="1" spans="1:14">
      <c r="A391" s="280" t="s">
        <v>392</v>
      </c>
      <c r="B391" s="240">
        <v>381</v>
      </c>
      <c r="C391" s="281">
        <v>326.769176</v>
      </c>
      <c r="D391" s="240">
        <v>370</v>
      </c>
      <c r="E391" s="227"/>
      <c r="F391" s="228"/>
      <c r="G391" s="229"/>
      <c r="H391" s="281">
        <f t="shared" ref="H391:H393" si="57">L391+M391+N391</f>
        <v>271</v>
      </c>
      <c r="I391" s="240"/>
      <c r="J391" s="229"/>
      <c r="L391">
        <v>251</v>
      </c>
      <c r="N391">
        <v>20</v>
      </c>
    </row>
    <row r="392" customFormat="1" hidden="1" spans="1:10">
      <c r="A392" s="280" t="s">
        <v>393</v>
      </c>
      <c r="B392" s="240">
        <v>0</v>
      </c>
      <c r="C392" s="281">
        <v>0</v>
      </c>
      <c r="D392" s="240"/>
      <c r="E392" s="227"/>
      <c r="F392" s="240"/>
      <c r="G392" s="229"/>
      <c r="H392" s="281">
        <f t="shared" si="57"/>
        <v>0</v>
      </c>
      <c r="I392" s="240"/>
      <c r="J392" s="229"/>
    </row>
    <row r="393" customFormat="1" hidden="1" spans="1:13">
      <c r="A393" s="282" t="s">
        <v>394</v>
      </c>
      <c r="B393" s="240">
        <v>440</v>
      </c>
      <c r="C393" s="281">
        <v>20</v>
      </c>
      <c r="D393" s="240">
        <v>12</v>
      </c>
      <c r="E393" s="227"/>
      <c r="F393" s="228"/>
      <c r="G393" s="229"/>
      <c r="H393" s="281">
        <f t="shared" si="57"/>
        <v>50</v>
      </c>
      <c r="I393" s="240"/>
      <c r="J393" s="229"/>
      <c r="M393">
        <v>50</v>
      </c>
    </row>
    <row r="394" customFormat="1" hidden="1" spans="1:10">
      <c r="A394" s="290" t="s">
        <v>395</v>
      </c>
      <c r="B394" s="276">
        <v>331</v>
      </c>
      <c r="C394" s="277">
        <v>302.806022</v>
      </c>
      <c r="D394" s="276">
        <f>SUM(D395:D399)</f>
        <v>296</v>
      </c>
      <c r="E394" s="278">
        <f>D394/C394*100</f>
        <v>97.7523491920514</v>
      </c>
      <c r="F394" s="276">
        <f>D394-B394</f>
        <v>-35</v>
      </c>
      <c r="G394" s="279">
        <f>(D394/B394-1)*100</f>
        <v>-10.5740181268882</v>
      </c>
      <c r="H394" s="277">
        <f>SUM(H395:H399)</f>
        <v>284</v>
      </c>
      <c r="I394" s="295">
        <f>H394-C394</f>
        <v>-18.806022</v>
      </c>
      <c r="J394" s="279">
        <f>(H394/C394-1)*100</f>
        <v>-6.21058388330202</v>
      </c>
    </row>
    <row r="395" customFormat="1" hidden="1" spans="1:12">
      <c r="A395" s="282" t="s">
        <v>396</v>
      </c>
      <c r="B395" s="240">
        <v>81</v>
      </c>
      <c r="C395" s="281">
        <v>97.354966</v>
      </c>
      <c r="D395" s="240">
        <v>80</v>
      </c>
      <c r="E395" s="227"/>
      <c r="F395" s="240"/>
      <c r="G395" s="229"/>
      <c r="H395" s="281">
        <f t="shared" ref="H395:H399" si="58">L395+M395+N395</f>
        <v>99</v>
      </c>
      <c r="I395" s="240">
        <v>0</v>
      </c>
      <c r="J395" s="229">
        <v>0</v>
      </c>
      <c r="L395">
        <v>99</v>
      </c>
    </row>
    <row r="396" customFormat="1" hidden="1" spans="1:12">
      <c r="A396" s="280" t="s">
        <v>397</v>
      </c>
      <c r="B396" s="240">
        <v>250</v>
      </c>
      <c r="C396" s="281">
        <v>205.451056</v>
      </c>
      <c r="D396" s="240">
        <v>216</v>
      </c>
      <c r="E396" s="227"/>
      <c r="F396" s="228"/>
      <c r="G396" s="229"/>
      <c r="H396" s="281">
        <f t="shared" si="58"/>
        <v>185</v>
      </c>
      <c r="I396" s="240"/>
      <c r="J396" s="229"/>
      <c r="L396">
        <v>185</v>
      </c>
    </row>
    <row r="397" customFormat="1" hidden="1" spans="1:10">
      <c r="A397" s="280" t="s">
        <v>398</v>
      </c>
      <c r="B397" s="240"/>
      <c r="C397" s="281">
        <v>0</v>
      </c>
      <c r="D397" s="240"/>
      <c r="E397" s="227"/>
      <c r="F397" s="240"/>
      <c r="G397" s="229"/>
      <c r="H397" s="281">
        <f t="shared" si="58"/>
        <v>0</v>
      </c>
      <c r="I397" s="240"/>
      <c r="J397" s="229"/>
    </row>
    <row r="398" customFormat="1" hidden="1" spans="1:10">
      <c r="A398" s="280" t="s">
        <v>399</v>
      </c>
      <c r="B398" s="240"/>
      <c r="C398" s="281">
        <v>0</v>
      </c>
      <c r="D398" s="240"/>
      <c r="E398" s="227"/>
      <c r="F398" s="240"/>
      <c r="G398" s="229"/>
      <c r="H398" s="281">
        <f t="shared" si="58"/>
        <v>0</v>
      </c>
      <c r="I398" s="240"/>
      <c r="J398" s="229"/>
    </row>
    <row r="399" customFormat="1" hidden="1" spans="1:10">
      <c r="A399" s="280" t="s">
        <v>400</v>
      </c>
      <c r="B399" s="240"/>
      <c r="C399" s="281">
        <v>0</v>
      </c>
      <c r="D399" s="240"/>
      <c r="E399" s="227"/>
      <c r="F399" s="228"/>
      <c r="G399" s="229"/>
      <c r="H399" s="281">
        <f t="shared" si="58"/>
        <v>0</v>
      </c>
      <c r="I399" s="240">
        <v>0</v>
      </c>
      <c r="J399" s="229">
        <v>0</v>
      </c>
    </row>
    <row r="400" customFormat="1" hidden="1" spans="1:10">
      <c r="A400" s="275" t="s">
        <v>401</v>
      </c>
      <c r="B400" s="276">
        <v>2136</v>
      </c>
      <c r="C400" s="277">
        <v>1185.9128</v>
      </c>
      <c r="D400" s="276">
        <f>SUM(D401:D406)</f>
        <v>2499</v>
      </c>
      <c r="E400" s="278">
        <f>D400/C400*100</f>
        <v>210.723756417841</v>
      </c>
      <c r="F400" s="276">
        <f>D400-B400</f>
        <v>363</v>
      </c>
      <c r="G400" s="279">
        <f>(D400/B400-1)*100</f>
        <v>16.9943820224719</v>
      </c>
      <c r="H400" s="277">
        <f>SUM(H401:H406)</f>
        <v>1111</v>
      </c>
      <c r="I400" s="295">
        <f>H400-C400</f>
        <v>-74.9128000000001</v>
      </c>
      <c r="J400" s="279">
        <f>(H400/C400-1)*100</f>
        <v>-6.31688940367285</v>
      </c>
    </row>
    <row r="401" customFormat="1" hidden="1" spans="1:10">
      <c r="A401" s="282" t="s">
        <v>402</v>
      </c>
      <c r="B401" s="240">
        <v>0</v>
      </c>
      <c r="C401" s="281">
        <v>0</v>
      </c>
      <c r="D401" s="240"/>
      <c r="E401" s="227"/>
      <c r="F401" s="228"/>
      <c r="G401" s="229"/>
      <c r="H401" s="281">
        <f t="shared" ref="H401:H406" si="59">L401+M401+N401</f>
        <v>0</v>
      </c>
      <c r="I401" s="240">
        <f>H401-C401</f>
        <v>0</v>
      </c>
      <c r="J401" s="229"/>
    </row>
    <row r="402" customFormat="1" hidden="1" spans="1:10">
      <c r="A402" s="282" t="s">
        <v>403</v>
      </c>
      <c r="B402" s="240">
        <v>148</v>
      </c>
      <c r="C402" s="281">
        <v>0</v>
      </c>
      <c r="D402" s="240"/>
      <c r="E402" s="227"/>
      <c r="F402" s="228"/>
      <c r="G402" s="229"/>
      <c r="H402" s="281">
        <f t="shared" si="59"/>
        <v>0</v>
      </c>
      <c r="I402" s="240"/>
      <c r="J402" s="229"/>
    </row>
    <row r="403" customFormat="1" hidden="1" spans="1:10">
      <c r="A403" s="282" t="s">
        <v>404</v>
      </c>
      <c r="B403" s="240">
        <v>0</v>
      </c>
      <c r="C403" s="281">
        <v>0</v>
      </c>
      <c r="D403" s="240"/>
      <c r="E403" s="227"/>
      <c r="F403" s="228"/>
      <c r="G403" s="229"/>
      <c r="H403" s="281">
        <f t="shared" si="59"/>
        <v>0</v>
      </c>
      <c r="I403" s="240"/>
      <c r="J403" s="229"/>
    </row>
    <row r="404" customFormat="1" hidden="1" spans="1:10">
      <c r="A404" s="283" t="s">
        <v>405</v>
      </c>
      <c r="B404" s="240">
        <v>768</v>
      </c>
      <c r="C404" s="281">
        <v>0</v>
      </c>
      <c r="D404" s="240"/>
      <c r="E404" s="227"/>
      <c r="F404" s="228"/>
      <c r="G404" s="229"/>
      <c r="H404" s="281">
        <f t="shared" si="59"/>
        <v>0</v>
      </c>
      <c r="I404" s="240"/>
      <c r="J404" s="229"/>
    </row>
    <row r="405" customFormat="1" hidden="1" spans="1:10">
      <c r="A405" s="280" t="s">
        <v>406</v>
      </c>
      <c r="B405" s="240">
        <v>4</v>
      </c>
      <c r="C405" s="281">
        <v>0</v>
      </c>
      <c r="D405" s="240"/>
      <c r="E405" s="227"/>
      <c r="F405" s="228"/>
      <c r="G405" s="229"/>
      <c r="H405" s="281">
        <f t="shared" si="59"/>
        <v>0</v>
      </c>
      <c r="I405" s="240"/>
      <c r="J405" s="229"/>
    </row>
    <row r="406" customFormat="1" hidden="1" spans="1:12">
      <c r="A406" s="280" t="s">
        <v>407</v>
      </c>
      <c r="B406" s="240">
        <v>1216</v>
      </c>
      <c r="C406" s="281">
        <v>1185.9128</v>
      </c>
      <c r="D406" s="240">
        <v>2499</v>
      </c>
      <c r="E406" s="227"/>
      <c r="F406" s="228"/>
      <c r="G406" s="229"/>
      <c r="H406" s="281">
        <f t="shared" si="59"/>
        <v>1111</v>
      </c>
      <c r="I406" s="240"/>
      <c r="J406" s="229"/>
      <c r="L406">
        <v>1111</v>
      </c>
    </row>
    <row r="407" customFormat="1" hidden="1" spans="1:10">
      <c r="A407" s="275" t="s">
        <v>408</v>
      </c>
      <c r="B407" s="295">
        <v>517</v>
      </c>
      <c r="C407" s="304">
        <v>475.670031</v>
      </c>
      <c r="D407" s="295">
        <v>3585</v>
      </c>
      <c r="E407" s="278">
        <f t="shared" ref="E407:E409" si="60">D407/C407*100</f>
        <v>753.673716307766</v>
      </c>
      <c r="F407" s="276">
        <f t="shared" ref="F407:F409" si="61">D407-B407</f>
        <v>3068</v>
      </c>
      <c r="G407" s="279">
        <f t="shared" ref="G407:G409" si="62">(D407/B407-1)*100</f>
        <v>593.423597678917</v>
      </c>
      <c r="H407" s="304">
        <v>404</v>
      </c>
      <c r="I407" s="295">
        <f t="shared" ref="I407:I409" si="63">H407-C407</f>
        <v>-71.670031</v>
      </c>
      <c r="J407" s="279">
        <f t="shared" ref="J407:J409" si="64">(H407/C407-1)*100</f>
        <v>-15.0671739502546</v>
      </c>
    </row>
    <row r="408" s="208" customFormat="1" spans="1:10">
      <c r="A408" s="270" t="s">
        <v>409</v>
      </c>
      <c r="B408" s="271">
        <f>B409+B414+B423+B429+B435+B440+B445+B452+B456+B457</f>
        <v>2404</v>
      </c>
      <c r="C408" s="272">
        <v>670.526138</v>
      </c>
      <c r="D408" s="271">
        <f>D409+D414+D423+D429+D435+D440+D445+D452+D456+D457</f>
        <v>1536</v>
      </c>
      <c r="E408" s="273">
        <f t="shared" si="60"/>
        <v>229.07384409823</v>
      </c>
      <c r="F408" s="271">
        <f t="shared" si="61"/>
        <v>-868</v>
      </c>
      <c r="G408" s="274">
        <f t="shared" si="62"/>
        <v>-36.1064891846922</v>
      </c>
      <c r="H408" s="272">
        <f>H409+H414+H423+H429+H435+H440+H445+H452+H456+H457</f>
        <v>732</v>
      </c>
      <c r="I408" s="294">
        <f t="shared" si="63"/>
        <v>61.4738620000001</v>
      </c>
      <c r="J408" s="274">
        <f t="shared" si="64"/>
        <v>9.16800382806255</v>
      </c>
    </row>
    <row r="409" customFormat="1" hidden="1" spans="1:10">
      <c r="A409" s="290" t="s">
        <v>410</v>
      </c>
      <c r="B409" s="276">
        <v>2337</v>
      </c>
      <c r="C409" s="277">
        <v>432.254138</v>
      </c>
      <c r="D409" s="276">
        <f>SUM(D410:D413)</f>
        <v>1266</v>
      </c>
      <c r="E409" s="278">
        <f t="shared" si="60"/>
        <v>292.883257487751</v>
      </c>
      <c r="F409" s="276">
        <f t="shared" si="61"/>
        <v>-1071</v>
      </c>
      <c r="G409" s="279">
        <f t="shared" si="62"/>
        <v>-45.8279845956354</v>
      </c>
      <c r="H409" s="277">
        <f>SUM(H410:H413)</f>
        <v>523</v>
      </c>
      <c r="I409" s="295">
        <f t="shared" si="63"/>
        <v>90.745862</v>
      </c>
      <c r="J409" s="279">
        <f t="shared" si="64"/>
        <v>20.99363638712</v>
      </c>
    </row>
    <row r="410" customFormat="1" hidden="1" spans="1:12">
      <c r="A410" s="280" t="s">
        <v>152</v>
      </c>
      <c r="B410" s="240">
        <v>463</v>
      </c>
      <c r="C410" s="287">
        <v>419.170898</v>
      </c>
      <c r="D410" s="240">
        <v>432</v>
      </c>
      <c r="E410" s="227"/>
      <c r="F410" s="228"/>
      <c r="G410" s="229"/>
      <c r="H410" s="281">
        <f t="shared" ref="H410:H413" si="65">L410+M410+N410</f>
        <v>466</v>
      </c>
      <c r="I410" s="240"/>
      <c r="J410" s="229"/>
      <c r="L410">
        <v>466</v>
      </c>
    </row>
    <row r="411" customFormat="1" hidden="1" spans="1:12">
      <c r="A411" s="280" t="s">
        <v>153</v>
      </c>
      <c r="B411" s="240">
        <v>1874</v>
      </c>
      <c r="C411" s="287">
        <v>13.08324</v>
      </c>
      <c r="D411" s="240">
        <v>829</v>
      </c>
      <c r="E411" s="227"/>
      <c r="F411" s="228"/>
      <c r="G411" s="229"/>
      <c r="H411" s="281">
        <f t="shared" si="65"/>
        <v>52</v>
      </c>
      <c r="I411" s="240"/>
      <c r="J411" s="229"/>
      <c r="L411">
        <v>52</v>
      </c>
    </row>
    <row r="412" customFormat="1" hidden="1" spans="1:10">
      <c r="A412" s="280" t="s">
        <v>154</v>
      </c>
      <c r="B412" s="240"/>
      <c r="C412" s="287">
        <v>0</v>
      </c>
      <c r="D412" s="240"/>
      <c r="E412" s="227"/>
      <c r="F412" s="240"/>
      <c r="G412" s="229"/>
      <c r="H412" s="281">
        <f t="shared" si="65"/>
        <v>0</v>
      </c>
      <c r="I412" s="240"/>
      <c r="J412" s="229"/>
    </row>
    <row r="413" customFormat="1" hidden="1" spans="1:12">
      <c r="A413" s="282" t="s">
        <v>411</v>
      </c>
      <c r="B413" s="240"/>
      <c r="C413" s="287"/>
      <c r="D413" s="240">
        <v>5</v>
      </c>
      <c r="E413" s="227"/>
      <c r="F413" s="299"/>
      <c r="G413" s="229"/>
      <c r="H413" s="281">
        <f t="shared" si="65"/>
        <v>5</v>
      </c>
      <c r="I413" s="240"/>
      <c r="J413" s="229"/>
      <c r="L413">
        <v>5</v>
      </c>
    </row>
    <row r="414" customFormat="1" hidden="1" spans="1:10">
      <c r="A414" s="275" t="s">
        <v>412</v>
      </c>
      <c r="B414" s="276"/>
      <c r="C414" s="277">
        <v>0</v>
      </c>
      <c r="D414" s="276">
        <f>SUM(D415:D422)</f>
        <v>0</v>
      </c>
      <c r="E414" s="278"/>
      <c r="F414" s="276"/>
      <c r="G414" s="279"/>
      <c r="H414" s="277"/>
      <c r="I414" s="295">
        <f>H414-C414</f>
        <v>0</v>
      </c>
      <c r="J414" s="279"/>
    </row>
    <row r="415" customFormat="1" hidden="1" spans="1:10">
      <c r="A415" s="280" t="s">
        <v>413</v>
      </c>
      <c r="B415" s="240"/>
      <c r="C415" s="281">
        <v>0</v>
      </c>
      <c r="D415" s="240"/>
      <c r="E415" s="227"/>
      <c r="F415" s="240"/>
      <c r="G415" s="229"/>
      <c r="H415" s="281">
        <f t="shared" ref="H415:H422" si="66">L415+M415+N415</f>
        <v>0</v>
      </c>
      <c r="I415" s="240">
        <v>0</v>
      </c>
      <c r="J415" s="229">
        <v>0</v>
      </c>
    </row>
    <row r="416" customFormat="1" hidden="1" spans="1:10">
      <c r="A416" s="280" t="s">
        <v>414</v>
      </c>
      <c r="B416" s="240"/>
      <c r="C416" s="281">
        <v>0</v>
      </c>
      <c r="D416" s="240"/>
      <c r="E416" s="227"/>
      <c r="F416" s="240"/>
      <c r="G416" s="229"/>
      <c r="H416" s="281">
        <f t="shared" si="66"/>
        <v>0</v>
      </c>
      <c r="I416" s="240">
        <v>0</v>
      </c>
      <c r="J416" s="229">
        <v>0</v>
      </c>
    </row>
    <row r="417" customFormat="1" hidden="1" spans="1:10">
      <c r="A417" s="283" t="s">
        <v>415</v>
      </c>
      <c r="B417" s="240"/>
      <c r="C417" s="281">
        <v>0</v>
      </c>
      <c r="D417" s="240"/>
      <c r="E417" s="227"/>
      <c r="F417" s="240"/>
      <c r="G417" s="229"/>
      <c r="H417" s="281">
        <f t="shared" si="66"/>
        <v>0</v>
      </c>
      <c r="I417" s="240">
        <v>0</v>
      </c>
      <c r="J417" s="229">
        <v>0</v>
      </c>
    </row>
    <row r="418" customFormat="1" hidden="1" spans="1:10">
      <c r="A418" s="280" t="s">
        <v>416</v>
      </c>
      <c r="B418" s="240"/>
      <c r="C418" s="281">
        <v>0</v>
      </c>
      <c r="D418" s="240"/>
      <c r="E418" s="227"/>
      <c r="F418" s="240"/>
      <c r="G418" s="229"/>
      <c r="H418" s="281">
        <f t="shared" si="66"/>
        <v>0</v>
      </c>
      <c r="I418" s="240">
        <v>0</v>
      </c>
      <c r="J418" s="229">
        <v>0</v>
      </c>
    </row>
    <row r="419" customFormat="1" hidden="1" spans="1:10">
      <c r="A419" s="280" t="s">
        <v>417</v>
      </c>
      <c r="B419" s="240"/>
      <c r="C419" s="281">
        <v>0</v>
      </c>
      <c r="D419" s="240"/>
      <c r="E419" s="227"/>
      <c r="F419" s="240"/>
      <c r="G419" s="229"/>
      <c r="H419" s="281">
        <f t="shared" si="66"/>
        <v>0</v>
      </c>
      <c r="I419" s="240">
        <v>0</v>
      </c>
      <c r="J419" s="229">
        <v>0</v>
      </c>
    </row>
    <row r="420" customFormat="1" hidden="1" spans="1:10">
      <c r="A420" s="280" t="s">
        <v>418</v>
      </c>
      <c r="B420" s="240"/>
      <c r="C420" s="281">
        <v>0</v>
      </c>
      <c r="D420" s="240"/>
      <c r="E420" s="227"/>
      <c r="F420" s="240"/>
      <c r="G420" s="229"/>
      <c r="H420" s="281">
        <f t="shared" si="66"/>
        <v>0</v>
      </c>
      <c r="I420" s="240">
        <v>0</v>
      </c>
      <c r="J420" s="229">
        <v>0</v>
      </c>
    </row>
    <row r="421" customFormat="1" hidden="1" spans="1:10">
      <c r="A421" s="282" t="s">
        <v>419</v>
      </c>
      <c r="B421" s="240"/>
      <c r="C421" s="281">
        <v>0</v>
      </c>
      <c r="D421" s="240"/>
      <c r="E421" s="227"/>
      <c r="F421" s="240"/>
      <c r="G421" s="229"/>
      <c r="H421" s="281">
        <f t="shared" si="66"/>
        <v>0</v>
      </c>
      <c r="I421" s="240">
        <v>0</v>
      </c>
      <c r="J421" s="229">
        <v>0</v>
      </c>
    </row>
    <row r="422" customFormat="1" hidden="1" spans="1:10">
      <c r="A422" s="282" t="s">
        <v>420</v>
      </c>
      <c r="B422" s="240"/>
      <c r="C422" s="281"/>
      <c r="D422" s="240"/>
      <c r="E422" s="227"/>
      <c r="F422" s="240"/>
      <c r="G422" s="229"/>
      <c r="H422" s="281">
        <f t="shared" si="66"/>
        <v>0</v>
      </c>
      <c r="I422" s="240">
        <v>0</v>
      </c>
      <c r="J422" s="229">
        <v>0</v>
      </c>
    </row>
    <row r="423" customFormat="1" hidden="1" spans="1:10">
      <c r="A423" s="290" t="s">
        <v>421</v>
      </c>
      <c r="B423" s="276">
        <v>10</v>
      </c>
      <c r="C423" s="277">
        <v>0</v>
      </c>
      <c r="D423" s="276"/>
      <c r="E423" s="278"/>
      <c r="F423" s="276">
        <f>D423-B423</f>
        <v>-10</v>
      </c>
      <c r="G423" s="279"/>
      <c r="H423" s="277"/>
      <c r="I423" s="295">
        <f>H423-C423</f>
        <v>0</v>
      </c>
      <c r="J423" s="279"/>
    </row>
    <row r="424" customFormat="1" hidden="1" spans="1:10">
      <c r="A424" s="280" t="s">
        <v>413</v>
      </c>
      <c r="B424" s="240">
        <v>0</v>
      </c>
      <c r="C424" s="287">
        <v>0</v>
      </c>
      <c r="D424" s="240"/>
      <c r="E424" s="227"/>
      <c r="F424" s="228"/>
      <c r="G424" s="229"/>
      <c r="H424" s="281">
        <f t="shared" ref="H424:H428" si="67">L424+M424+N424</f>
        <v>0</v>
      </c>
      <c r="I424" s="240"/>
      <c r="J424" s="229"/>
    </row>
    <row r="425" customFormat="1" hidden="1" spans="1:10">
      <c r="A425" s="280" t="s">
        <v>422</v>
      </c>
      <c r="B425" s="240">
        <v>10</v>
      </c>
      <c r="C425" s="287">
        <v>0</v>
      </c>
      <c r="D425" s="240"/>
      <c r="E425" s="227"/>
      <c r="F425" s="228"/>
      <c r="G425" s="229"/>
      <c r="H425" s="281">
        <f t="shared" si="67"/>
        <v>0</v>
      </c>
      <c r="I425" s="240"/>
      <c r="J425" s="229"/>
    </row>
    <row r="426" customFormat="1" hidden="1" spans="1:10">
      <c r="A426" s="280" t="s">
        <v>423</v>
      </c>
      <c r="B426" s="240"/>
      <c r="C426" s="287">
        <v>0</v>
      </c>
      <c r="D426" s="240"/>
      <c r="E426" s="227"/>
      <c r="F426" s="240"/>
      <c r="G426" s="229"/>
      <c r="H426" s="281">
        <f t="shared" si="67"/>
        <v>0</v>
      </c>
      <c r="I426" s="240"/>
      <c r="J426" s="229"/>
    </row>
    <row r="427" customFormat="1" hidden="1" spans="1:10">
      <c r="A427" s="282" t="s">
        <v>424</v>
      </c>
      <c r="B427" s="240"/>
      <c r="C427" s="287">
        <v>0</v>
      </c>
      <c r="D427" s="240"/>
      <c r="E427" s="227"/>
      <c r="F427" s="240"/>
      <c r="G427" s="229"/>
      <c r="H427" s="281">
        <f t="shared" si="67"/>
        <v>0</v>
      </c>
      <c r="I427" s="240"/>
      <c r="J427" s="229"/>
    </row>
    <row r="428" customFormat="1" hidden="1" spans="1:10">
      <c r="A428" s="282" t="s">
        <v>425</v>
      </c>
      <c r="B428" s="240"/>
      <c r="C428" s="287"/>
      <c r="D428" s="240"/>
      <c r="E428" s="227"/>
      <c r="F428" s="228"/>
      <c r="G428" s="229"/>
      <c r="H428" s="281">
        <f t="shared" si="67"/>
        <v>0</v>
      </c>
      <c r="I428" s="240"/>
      <c r="J428" s="229"/>
    </row>
    <row r="429" customFormat="1" hidden="1" spans="1:10">
      <c r="A429" s="290" t="s">
        <v>426</v>
      </c>
      <c r="B429" s="276">
        <v>5</v>
      </c>
      <c r="C429" s="277">
        <v>26.382</v>
      </c>
      <c r="D429" s="276">
        <f>SUM(D430:D434)</f>
        <v>79</v>
      </c>
      <c r="E429" s="278"/>
      <c r="F429" s="276">
        <f>D429-B429</f>
        <v>74</v>
      </c>
      <c r="G429" s="279">
        <f>(D429/B429-1)*100</f>
        <v>1480</v>
      </c>
      <c r="H429" s="277"/>
      <c r="I429" s="295">
        <f>H429-C429</f>
        <v>-26.382</v>
      </c>
      <c r="J429" s="279"/>
    </row>
    <row r="430" customFormat="1" hidden="1" spans="1:10">
      <c r="A430" s="283" t="s">
        <v>413</v>
      </c>
      <c r="B430" s="240"/>
      <c r="C430" s="287">
        <v>0</v>
      </c>
      <c r="D430" s="240"/>
      <c r="E430" s="227"/>
      <c r="F430" s="228"/>
      <c r="G430" s="229"/>
      <c r="H430" s="281">
        <f t="shared" ref="H430:H434" si="68">L430+M430+N430</f>
        <v>0</v>
      </c>
      <c r="I430" s="240"/>
      <c r="J430" s="229"/>
    </row>
    <row r="431" customFormat="1" hidden="1" spans="1:10">
      <c r="A431" s="280" t="s">
        <v>427</v>
      </c>
      <c r="B431" s="240"/>
      <c r="C431" s="287">
        <v>0</v>
      </c>
      <c r="D431" s="240"/>
      <c r="E431" s="227"/>
      <c r="F431" s="228"/>
      <c r="G431" s="229"/>
      <c r="H431" s="281">
        <f t="shared" si="68"/>
        <v>0</v>
      </c>
      <c r="I431" s="240"/>
      <c r="J431" s="229"/>
    </row>
    <row r="432" customFormat="1" hidden="1" spans="1:10">
      <c r="A432" s="280" t="s">
        <v>428</v>
      </c>
      <c r="B432" s="240"/>
      <c r="C432" s="287">
        <v>0</v>
      </c>
      <c r="D432" s="240"/>
      <c r="E432" s="227"/>
      <c r="F432" s="228"/>
      <c r="G432" s="229"/>
      <c r="H432" s="281">
        <f t="shared" si="68"/>
        <v>0</v>
      </c>
      <c r="I432" s="240"/>
      <c r="J432" s="229"/>
    </row>
    <row r="433" customFormat="1" hidden="1" spans="1:10">
      <c r="A433" s="280" t="s">
        <v>429</v>
      </c>
      <c r="B433" s="240"/>
      <c r="C433" s="287">
        <v>0</v>
      </c>
      <c r="D433" s="240"/>
      <c r="E433" s="227"/>
      <c r="F433" s="240"/>
      <c r="G433" s="229"/>
      <c r="H433" s="281">
        <f t="shared" si="68"/>
        <v>0</v>
      </c>
      <c r="I433" s="240"/>
      <c r="J433" s="229"/>
    </row>
    <row r="434" customFormat="1" hidden="1" spans="1:10">
      <c r="A434" s="282" t="s">
        <v>430</v>
      </c>
      <c r="B434" s="240">
        <v>5</v>
      </c>
      <c r="C434" s="287">
        <v>26.382</v>
      </c>
      <c r="D434" s="240">
        <v>79</v>
      </c>
      <c r="E434" s="227"/>
      <c r="F434" s="228"/>
      <c r="G434" s="229"/>
      <c r="H434" s="281">
        <f t="shared" si="68"/>
        <v>0</v>
      </c>
      <c r="I434" s="240"/>
      <c r="J434" s="229"/>
    </row>
    <row r="435" customFormat="1" hidden="1" spans="1:10">
      <c r="A435" s="290" t="s">
        <v>431</v>
      </c>
      <c r="B435" s="276"/>
      <c r="C435" s="277"/>
      <c r="D435" s="276"/>
      <c r="E435" s="278" t="e">
        <f>D435/C435*100</f>
        <v>#DIV/0!</v>
      </c>
      <c r="F435" s="276">
        <f>D435-B435</f>
        <v>0</v>
      </c>
      <c r="G435" s="279" t="e">
        <f>(D435/B435-1)*100</f>
        <v>#DIV/0!</v>
      </c>
      <c r="H435" s="277"/>
      <c r="I435" s="295">
        <f>H435-C435</f>
        <v>0</v>
      </c>
      <c r="J435" s="279" t="e">
        <f>(H435/C435-1)*100</f>
        <v>#DIV/0!</v>
      </c>
    </row>
    <row r="436" customFormat="1" hidden="1" spans="1:10">
      <c r="A436" s="282" t="s">
        <v>413</v>
      </c>
      <c r="B436" s="240"/>
      <c r="C436" s="287">
        <v>0</v>
      </c>
      <c r="D436" s="240"/>
      <c r="E436" s="227"/>
      <c r="F436" s="228"/>
      <c r="G436" s="229"/>
      <c r="H436" s="281">
        <f t="shared" ref="H436:H439" si="69">L436+M436+N436</f>
        <v>0</v>
      </c>
      <c r="I436" s="240"/>
      <c r="J436" s="229"/>
    </row>
    <row r="437" customFormat="1" hidden="1" spans="1:10">
      <c r="A437" s="280" t="s">
        <v>432</v>
      </c>
      <c r="B437" s="240"/>
      <c r="C437" s="287">
        <v>0</v>
      </c>
      <c r="D437" s="240"/>
      <c r="E437" s="227"/>
      <c r="F437" s="228"/>
      <c r="G437" s="229"/>
      <c r="H437" s="281">
        <f t="shared" si="69"/>
        <v>0</v>
      </c>
      <c r="I437" s="240"/>
      <c r="J437" s="229"/>
    </row>
    <row r="438" customFormat="1" hidden="1" spans="1:10">
      <c r="A438" s="280" t="s">
        <v>433</v>
      </c>
      <c r="B438" s="240"/>
      <c r="C438" s="287">
        <v>0</v>
      </c>
      <c r="D438" s="240"/>
      <c r="E438" s="227"/>
      <c r="F438" s="240"/>
      <c r="G438" s="229"/>
      <c r="H438" s="281">
        <f t="shared" si="69"/>
        <v>0</v>
      </c>
      <c r="I438" s="240"/>
      <c r="J438" s="229"/>
    </row>
    <row r="439" customFormat="1" hidden="1" spans="1:10">
      <c r="A439" s="280" t="s">
        <v>434</v>
      </c>
      <c r="B439" s="240"/>
      <c r="C439" s="287">
        <v>0</v>
      </c>
      <c r="D439" s="240"/>
      <c r="E439" s="227"/>
      <c r="F439" s="240"/>
      <c r="G439" s="229"/>
      <c r="H439" s="281">
        <f t="shared" si="69"/>
        <v>0</v>
      </c>
      <c r="I439" s="240">
        <v>0</v>
      </c>
      <c r="J439" s="229">
        <v>0</v>
      </c>
    </row>
    <row r="440" customFormat="1" hidden="1" spans="1:10">
      <c r="A440" s="290" t="s">
        <v>435</v>
      </c>
      <c r="B440" s="276"/>
      <c r="C440" s="277"/>
      <c r="D440" s="276"/>
      <c r="E440" s="278"/>
      <c r="F440" s="276"/>
      <c r="G440" s="279"/>
      <c r="H440" s="277"/>
      <c r="I440" s="295">
        <f>H440-C440</f>
        <v>0</v>
      </c>
      <c r="J440" s="279"/>
    </row>
    <row r="441" customFormat="1" hidden="1" spans="1:10">
      <c r="A441" s="282" t="s">
        <v>436</v>
      </c>
      <c r="B441" s="240"/>
      <c r="C441" s="287">
        <v>0</v>
      </c>
      <c r="D441" s="240"/>
      <c r="E441" s="227"/>
      <c r="F441" s="228"/>
      <c r="G441" s="229"/>
      <c r="H441" s="281">
        <f t="shared" ref="H441:H444" si="70">L441+M441+N441</f>
        <v>0</v>
      </c>
      <c r="I441" s="240"/>
      <c r="J441" s="229"/>
    </row>
    <row r="442" customFormat="1" hidden="1" spans="1:10">
      <c r="A442" s="282" t="s">
        <v>437</v>
      </c>
      <c r="B442" s="240"/>
      <c r="C442" s="287">
        <v>0</v>
      </c>
      <c r="D442" s="240"/>
      <c r="E442" s="227"/>
      <c r="F442" s="228"/>
      <c r="G442" s="229"/>
      <c r="H442" s="281">
        <f t="shared" si="70"/>
        <v>0</v>
      </c>
      <c r="I442" s="240"/>
      <c r="J442" s="229"/>
    </row>
    <row r="443" customFormat="1" hidden="1" spans="1:10">
      <c r="A443" s="283" t="s">
        <v>438</v>
      </c>
      <c r="B443" s="240"/>
      <c r="C443" s="287">
        <v>0</v>
      </c>
      <c r="D443" s="240"/>
      <c r="E443" s="227"/>
      <c r="F443" s="240"/>
      <c r="G443" s="229"/>
      <c r="H443" s="281">
        <f t="shared" si="70"/>
        <v>0</v>
      </c>
      <c r="I443" s="240"/>
      <c r="J443" s="229"/>
    </row>
    <row r="444" customFormat="1" hidden="1" spans="1:10">
      <c r="A444" s="280" t="s">
        <v>439</v>
      </c>
      <c r="B444" s="240"/>
      <c r="C444" s="287">
        <v>0</v>
      </c>
      <c r="D444" s="240"/>
      <c r="E444" s="227"/>
      <c r="F444" s="228"/>
      <c r="G444" s="229"/>
      <c r="H444" s="281">
        <f t="shared" si="70"/>
        <v>0</v>
      </c>
      <c r="I444" s="240"/>
      <c r="J444" s="229"/>
    </row>
    <row r="445" customFormat="1" hidden="1" spans="1:10">
      <c r="A445" s="275" t="s">
        <v>440</v>
      </c>
      <c r="B445" s="276">
        <v>14</v>
      </c>
      <c r="C445" s="277">
        <v>11.89</v>
      </c>
      <c r="D445" s="276">
        <f>SUM(D446:D451)</f>
        <v>10</v>
      </c>
      <c r="E445" s="278"/>
      <c r="F445" s="276">
        <f>D445-B445</f>
        <v>-4</v>
      </c>
      <c r="G445" s="279">
        <f>(D445/B445-1)*100</f>
        <v>-28.5714285714286</v>
      </c>
      <c r="H445" s="277">
        <f>SUM(H446:H451)</f>
        <v>9</v>
      </c>
      <c r="I445" s="295">
        <f>H445-C445</f>
        <v>-2.89</v>
      </c>
      <c r="J445" s="279"/>
    </row>
    <row r="446" customFormat="1" hidden="1" spans="1:10">
      <c r="A446" s="280" t="s">
        <v>413</v>
      </c>
      <c r="B446" s="240">
        <v>0</v>
      </c>
      <c r="C446" s="287">
        <v>0</v>
      </c>
      <c r="D446" s="240"/>
      <c r="E446" s="227"/>
      <c r="F446" s="240"/>
      <c r="G446" s="229"/>
      <c r="H446" s="281">
        <f t="shared" ref="H446:H451" si="71">L446+M446+N446</f>
        <v>0</v>
      </c>
      <c r="I446" s="240"/>
      <c r="J446" s="229"/>
    </row>
    <row r="447" customFormat="1" hidden="1" spans="1:12">
      <c r="A447" s="282" t="s">
        <v>441</v>
      </c>
      <c r="B447" s="240">
        <v>3</v>
      </c>
      <c r="C447" s="287">
        <v>4.99</v>
      </c>
      <c r="D447" s="240">
        <v>5</v>
      </c>
      <c r="E447" s="227"/>
      <c r="F447" s="228"/>
      <c r="G447" s="229"/>
      <c r="H447" s="281">
        <f t="shared" si="71"/>
        <v>2</v>
      </c>
      <c r="I447" s="240"/>
      <c r="J447" s="229"/>
      <c r="L447">
        <v>2</v>
      </c>
    </row>
    <row r="448" customFormat="1" hidden="1" spans="1:12">
      <c r="A448" s="282" t="s">
        <v>442</v>
      </c>
      <c r="B448" s="240">
        <v>3</v>
      </c>
      <c r="C448" s="287">
        <v>0.5</v>
      </c>
      <c r="D448" s="240"/>
      <c r="E448" s="227"/>
      <c r="F448" s="228"/>
      <c r="G448" s="229"/>
      <c r="H448" s="281">
        <f t="shared" si="71"/>
        <v>1</v>
      </c>
      <c r="I448" s="240"/>
      <c r="J448" s="229"/>
      <c r="L448">
        <v>1</v>
      </c>
    </row>
    <row r="449" customFormat="1" hidden="1" spans="1:10">
      <c r="A449" s="282" t="s">
        <v>443</v>
      </c>
      <c r="B449" s="240">
        <v>1</v>
      </c>
      <c r="C449" s="287">
        <v>1</v>
      </c>
      <c r="D449" s="240"/>
      <c r="E449" s="227"/>
      <c r="F449" s="228"/>
      <c r="G449" s="229"/>
      <c r="H449" s="281">
        <f t="shared" si="71"/>
        <v>0</v>
      </c>
      <c r="I449" s="240"/>
      <c r="J449" s="229"/>
    </row>
    <row r="450" customFormat="1" hidden="1" spans="1:10">
      <c r="A450" s="280" t="s">
        <v>444</v>
      </c>
      <c r="B450" s="240">
        <v>0</v>
      </c>
      <c r="C450" s="287">
        <v>0</v>
      </c>
      <c r="D450" s="240"/>
      <c r="E450" s="227"/>
      <c r="F450" s="228"/>
      <c r="G450" s="229"/>
      <c r="H450" s="281">
        <f t="shared" si="71"/>
        <v>0</v>
      </c>
      <c r="I450" s="240"/>
      <c r="J450" s="229"/>
    </row>
    <row r="451" customFormat="1" hidden="1" spans="1:12">
      <c r="A451" s="280" t="s">
        <v>445</v>
      </c>
      <c r="B451" s="240">
        <v>7</v>
      </c>
      <c r="C451" s="287">
        <v>5.4</v>
      </c>
      <c r="D451" s="240">
        <v>5</v>
      </c>
      <c r="E451" s="227"/>
      <c r="F451" s="228"/>
      <c r="G451" s="229"/>
      <c r="H451" s="281">
        <f t="shared" si="71"/>
        <v>6</v>
      </c>
      <c r="I451" s="240"/>
      <c r="J451" s="229"/>
      <c r="L451">
        <v>6</v>
      </c>
    </row>
    <row r="452" customFormat="1" hidden="1" spans="1:10">
      <c r="A452" s="275" t="s">
        <v>446</v>
      </c>
      <c r="B452" s="276"/>
      <c r="C452" s="277"/>
      <c r="D452" s="276"/>
      <c r="E452" s="278"/>
      <c r="F452" s="276"/>
      <c r="G452" s="279"/>
      <c r="H452" s="277"/>
      <c r="I452" s="295">
        <f t="shared" ref="I452:I457" si="72">H452-C452</f>
        <v>0</v>
      </c>
      <c r="J452" s="279"/>
    </row>
    <row r="453" customFormat="1" hidden="1" spans="1:10">
      <c r="A453" s="282" t="s">
        <v>447</v>
      </c>
      <c r="B453" s="240"/>
      <c r="C453" s="281">
        <v>0</v>
      </c>
      <c r="D453" s="240"/>
      <c r="E453" s="227"/>
      <c r="F453" s="240"/>
      <c r="G453" s="229"/>
      <c r="H453" s="281">
        <f t="shared" ref="H453:H455" si="73">L453+M453+N453</f>
        <v>0</v>
      </c>
      <c r="I453" s="240">
        <v>0</v>
      </c>
      <c r="J453" s="229">
        <v>0</v>
      </c>
    </row>
    <row r="454" customFormat="1" hidden="1" spans="1:10">
      <c r="A454" s="282" t="s">
        <v>448</v>
      </c>
      <c r="B454" s="240"/>
      <c r="C454" s="281">
        <v>0</v>
      </c>
      <c r="D454" s="240"/>
      <c r="E454" s="227"/>
      <c r="F454" s="240"/>
      <c r="G454" s="229"/>
      <c r="H454" s="281">
        <f t="shared" si="73"/>
        <v>0</v>
      </c>
      <c r="I454" s="240">
        <v>0</v>
      </c>
      <c r="J454" s="229">
        <v>0</v>
      </c>
    </row>
    <row r="455" customFormat="1" hidden="1" spans="1:10">
      <c r="A455" s="282" t="s">
        <v>449</v>
      </c>
      <c r="B455" s="240"/>
      <c r="C455" s="281">
        <v>0</v>
      </c>
      <c r="D455" s="240"/>
      <c r="E455" s="227"/>
      <c r="F455" s="240"/>
      <c r="G455" s="229"/>
      <c r="H455" s="281">
        <f t="shared" si="73"/>
        <v>0</v>
      </c>
      <c r="I455" s="240">
        <v>0</v>
      </c>
      <c r="J455" s="229">
        <v>0</v>
      </c>
    </row>
    <row r="456" customFormat="1" hidden="1" spans="1:10">
      <c r="A456" s="298" t="s">
        <v>450</v>
      </c>
      <c r="B456" s="295"/>
      <c r="C456" s="304"/>
      <c r="D456" s="295"/>
      <c r="E456" s="278"/>
      <c r="F456" s="276"/>
      <c r="G456" s="279"/>
      <c r="H456" s="304"/>
      <c r="I456" s="295">
        <f t="shared" si="72"/>
        <v>0</v>
      </c>
      <c r="J456" s="279"/>
    </row>
    <row r="457" customFormat="1" hidden="1" spans="1:10">
      <c r="A457" s="275" t="s">
        <v>451</v>
      </c>
      <c r="B457" s="276">
        <v>38</v>
      </c>
      <c r="C457" s="277">
        <v>200</v>
      </c>
      <c r="D457" s="276">
        <f>SUM(D458:D461)</f>
        <v>181</v>
      </c>
      <c r="E457" s="278">
        <f>D457/C457*100</f>
        <v>90.5</v>
      </c>
      <c r="F457" s="276">
        <f>D457-B457</f>
        <v>143</v>
      </c>
      <c r="G457" s="279">
        <f>(D457/B457-1)*100</f>
        <v>376.315789473684</v>
      </c>
      <c r="H457" s="277">
        <f>SUM(H458:H461)</f>
        <v>200</v>
      </c>
      <c r="I457" s="295">
        <f t="shared" si="72"/>
        <v>0</v>
      </c>
      <c r="J457" s="279">
        <f>(H457/C457-1)*100</f>
        <v>0</v>
      </c>
    </row>
    <row r="458" customFormat="1" hidden="1" spans="1:10">
      <c r="A458" s="280" t="s">
        <v>452</v>
      </c>
      <c r="B458" s="284">
        <v>0</v>
      </c>
      <c r="C458" s="287">
        <v>0</v>
      </c>
      <c r="D458" s="284"/>
      <c r="E458" s="227"/>
      <c r="F458" s="228"/>
      <c r="G458" s="229"/>
      <c r="H458" s="281">
        <f t="shared" ref="H458:H461" si="74">L458+M458+N458</f>
        <v>0</v>
      </c>
      <c r="I458" s="240"/>
      <c r="J458" s="229"/>
    </row>
    <row r="459" customFormat="1" hidden="1" spans="1:10">
      <c r="A459" s="282" t="s">
        <v>453</v>
      </c>
      <c r="B459" s="240">
        <v>0</v>
      </c>
      <c r="C459" s="287">
        <v>0</v>
      </c>
      <c r="D459" s="240"/>
      <c r="E459" s="227"/>
      <c r="F459" s="228"/>
      <c r="G459" s="229"/>
      <c r="H459" s="281">
        <f t="shared" si="74"/>
        <v>0</v>
      </c>
      <c r="I459" s="240"/>
      <c r="J459" s="229"/>
    </row>
    <row r="460" customFormat="1" hidden="1" spans="1:10">
      <c r="A460" s="282" t="s">
        <v>454</v>
      </c>
      <c r="B460" s="240">
        <v>0</v>
      </c>
      <c r="C460" s="287">
        <v>0</v>
      </c>
      <c r="D460" s="240"/>
      <c r="E460" s="227"/>
      <c r="F460" s="228"/>
      <c r="G460" s="229"/>
      <c r="H460" s="281">
        <f t="shared" si="74"/>
        <v>0</v>
      </c>
      <c r="I460" s="240"/>
      <c r="J460" s="229"/>
    </row>
    <row r="461" customFormat="1" hidden="1" spans="1:12">
      <c r="A461" s="282" t="s">
        <v>455</v>
      </c>
      <c r="B461" s="240">
        <v>38</v>
      </c>
      <c r="C461" s="287">
        <v>200</v>
      </c>
      <c r="D461" s="240">
        <v>181</v>
      </c>
      <c r="E461" s="227"/>
      <c r="F461" s="228"/>
      <c r="G461" s="229"/>
      <c r="H461" s="281">
        <f t="shared" si="74"/>
        <v>200</v>
      </c>
      <c r="I461" s="240"/>
      <c r="J461" s="229"/>
      <c r="L461">
        <v>200</v>
      </c>
    </row>
    <row r="462" s="208" customFormat="1" spans="1:10">
      <c r="A462" s="270" t="s">
        <v>456</v>
      </c>
      <c r="B462" s="271">
        <f>B463+B479+B487+B498+B507+B515</f>
        <v>9188</v>
      </c>
      <c r="C462" s="272">
        <v>2185.92087</v>
      </c>
      <c r="D462" s="271">
        <f>D463+D479+D487+D498+D507+D515</f>
        <v>4000</v>
      </c>
      <c r="E462" s="273">
        <f>D462/C462*100</f>
        <v>182.989240594057</v>
      </c>
      <c r="F462" s="271">
        <f>D462-B462</f>
        <v>-5188</v>
      </c>
      <c r="G462" s="274">
        <f>(D462/B462-1)*100</f>
        <v>-56.464954288202</v>
      </c>
      <c r="H462" s="272">
        <f>H463+H479+H487+H498+H507+H515</f>
        <v>2277</v>
      </c>
      <c r="I462" s="294">
        <f>H462-C462</f>
        <v>91.0791300000001</v>
      </c>
      <c r="J462" s="274">
        <f>(H462/C462-1)*100</f>
        <v>4.16662520816684</v>
      </c>
    </row>
    <row r="463" customFormat="1" hidden="1" spans="1:10">
      <c r="A463" s="298" t="s">
        <v>457</v>
      </c>
      <c r="B463" s="276">
        <v>7851</v>
      </c>
      <c r="C463" s="277">
        <v>1161.781123</v>
      </c>
      <c r="D463" s="276">
        <f>SUM(D464:D478)</f>
        <v>2583</v>
      </c>
      <c r="E463" s="278">
        <f>D463/C463*100</f>
        <v>222.331035413114</v>
      </c>
      <c r="F463" s="276">
        <f>D463-B463</f>
        <v>-5268</v>
      </c>
      <c r="G463" s="279">
        <f>(D463/B463-1)*100</f>
        <v>-67.0997325181506</v>
      </c>
      <c r="H463" s="277">
        <f>SUM(H464:H478)</f>
        <v>1331</v>
      </c>
      <c r="I463" s="295">
        <f>H463-C463</f>
        <v>169.218877</v>
      </c>
      <c r="J463" s="279">
        <f>(H463/C463-1)*100</f>
        <v>14.5654696611902</v>
      </c>
    </row>
    <row r="464" customFormat="1" hidden="1" spans="1:12">
      <c r="A464" s="167" t="s">
        <v>152</v>
      </c>
      <c r="B464" s="240">
        <v>654</v>
      </c>
      <c r="C464" s="287">
        <v>305.969213</v>
      </c>
      <c r="D464" s="240">
        <v>941</v>
      </c>
      <c r="E464" s="227"/>
      <c r="F464" s="228"/>
      <c r="G464" s="229"/>
      <c r="H464" s="281">
        <f t="shared" ref="H464:H478" si="75">L464+M464+N464</f>
        <v>356</v>
      </c>
      <c r="I464" s="240"/>
      <c r="J464" s="229"/>
      <c r="L464">
        <v>356</v>
      </c>
    </row>
    <row r="465" customFormat="1" hidden="1" spans="1:12">
      <c r="A465" s="167" t="s">
        <v>153</v>
      </c>
      <c r="B465" s="240">
        <v>53</v>
      </c>
      <c r="C465" s="287">
        <v>148.712</v>
      </c>
      <c r="D465" s="240">
        <v>748</v>
      </c>
      <c r="E465" s="227"/>
      <c r="F465" s="228"/>
      <c r="G465" s="229"/>
      <c r="H465" s="281">
        <f t="shared" si="75"/>
        <v>99</v>
      </c>
      <c r="I465" s="240"/>
      <c r="J465" s="229"/>
      <c r="L465">
        <v>99</v>
      </c>
    </row>
    <row r="466" customFormat="1" hidden="1" spans="1:10">
      <c r="A466" s="167" t="s">
        <v>154</v>
      </c>
      <c r="B466" s="240">
        <v>0</v>
      </c>
      <c r="C466" s="287">
        <v>0</v>
      </c>
      <c r="D466" s="240">
        <v>99</v>
      </c>
      <c r="E466" s="227"/>
      <c r="F466" s="240"/>
      <c r="G466" s="229"/>
      <c r="H466" s="281">
        <f t="shared" si="75"/>
        <v>0</v>
      </c>
      <c r="I466" s="240"/>
      <c r="J466" s="229"/>
    </row>
    <row r="467" customFormat="1" hidden="1" spans="1:12">
      <c r="A467" s="167" t="s">
        <v>458</v>
      </c>
      <c r="B467" s="240">
        <v>115</v>
      </c>
      <c r="C467" s="287">
        <v>106.477236</v>
      </c>
      <c r="D467" s="240"/>
      <c r="E467" s="227"/>
      <c r="F467" s="228"/>
      <c r="G467" s="229"/>
      <c r="H467" s="281">
        <f t="shared" si="75"/>
        <v>108</v>
      </c>
      <c r="I467" s="240"/>
      <c r="J467" s="229"/>
      <c r="L467">
        <v>108</v>
      </c>
    </row>
    <row r="468" customFormat="1" hidden="1" spans="1:10">
      <c r="A468" s="167" t="s">
        <v>459</v>
      </c>
      <c r="B468" s="240">
        <v>0</v>
      </c>
      <c r="C468" s="287">
        <v>0</v>
      </c>
      <c r="D468" s="240"/>
      <c r="E468" s="227"/>
      <c r="F468" s="240"/>
      <c r="G468" s="229"/>
      <c r="H468" s="281">
        <f t="shared" si="75"/>
        <v>0</v>
      </c>
      <c r="I468" s="240"/>
      <c r="J468" s="229"/>
    </row>
    <row r="469" customFormat="1" hidden="1" spans="1:10">
      <c r="A469" s="167" t="s">
        <v>460</v>
      </c>
      <c r="B469" s="240">
        <v>0</v>
      </c>
      <c r="C469" s="287">
        <v>0</v>
      </c>
      <c r="D469" s="240">
        <v>8</v>
      </c>
      <c r="E469" s="227"/>
      <c r="F469" s="240"/>
      <c r="G469" s="229"/>
      <c r="H469" s="281">
        <f t="shared" si="75"/>
        <v>0</v>
      </c>
      <c r="I469" s="240"/>
      <c r="J469" s="229"/>
    </row>
    <row r="470" customFormat="1" hidden="1" spans="1:10">
      <c r="A470" s="167" t="s">
        <v>461</v>
      </c>
      <c r="B470" s="240">
        <v>0</v>
      </c>
      <c r="C470" s="287">
        <v>0</v>
      </c>
      <c r="D470" s="240"/>
      <c r="E470" s="227"/>
      <c r="F470" s="228"/>
      <c r="G470" s="229"/>
      <c r="H470" s="281">
        <f t="shared" si="75"/>
        <v>0</v>
      </c>
      <c r="I470" s="240"/>
      <c r="J470" s="229"/>
    </row>
    <row r="471" customFormat="1" hidden="1" spans="1:10">
      <c r="A471" s="167" t="s">
        <v>462</v>
      </c>
      <c r="B471" s="240">
        <v>0</v>
      </c>
      <c r="C471" s="287">
        <v>0</v>
      </c>
      <c r="D471" s="240">
        <v>9</v>
      </c>
      <c r="E471" s="227"/>
      <c r="F471" s="228"/>
      <c r="G471" s="229"/>
      <c r="H471" s="281">
        <f t="shared" si="75"/>
        <v>0</v>
      </c>
      <c r="I471" s="240"/>
      <c r="J471" s="229"/>
    </row>
    <row r="472" customFormat="1" hidden="1" spans="1:12">
      <c r="A472" s="167" t="s">
        <v>463</v>
      </c>
      <c r="B472" s="240">
        <v>309</v>
      </c>
      <c r="C472" s="287">
        <v>321.622674</v>
      </c>
      <c r="D472" s="240">
        <v>292</v>
      </c>
      <c r="E472" s="227"/>
      <c r="F472" s="228"/>
      <c r="G472" s="229"/>
      <c r="H472" s="281">
        <f t="shared" si="75"/>
        <v>268</v>
      </c>
      <c r="I472" s="240"/>
      <c r="J472" s="229"/>
      <c r="L472">
        <v>268</v>
      </c>
    </row>
    <row r="473" customFormat="1" hidden="1" spans="1:10">
      <c r="A473" s="167" t="s">
        <v>464</v>
      </c>
      <c r="B473" s="240"/>
      <c r="C473" s="287">
        <v>0</v>
      </c>
      <c r="D473" s="240"/>
      <c r="E473" s="227"/>
      <c r="F473" s="240"/>
      <c r="G473" s="229"/>
      <c r="H473" s="281">
        <f t="shared" si="75"/>
        <v>0</v>
      </c>
      <c r="I473" s="240"/>
      <c r="J473" s="229"/>
    </row>
    <row r="474" customFormat="1" hidden="1" spans="1:10">
      <c r="A474" s="167" t="s">
        <v>465</v>
      </c>
      <c r="B474" s="240"/>
      <c r="C474" s="287">
        <v>0</v>
      </c>
      <c r="D474" s="240"/>
      <c r="E474" s="227"/>
      <c r="F474" s="228"/>
      <c r="G474" s="229"/>
      <c r="H474" s="281">
        <f t="shared" si="75"/>
        <v>0</v>
      </c>
      <c r="I474" s="240"/>
      <c r="J474" s="229"/>
    </row>
    <row r="475" customFormat="1" hidden="1" spans="1:10">
      <c r="A475" s="167" t="s">
        <v>466</v>
      </c>
      <c r="B475" s="240">
        <v>7</v>
      </c>
      <c r="C475" s="287">
        <v>0</v>
      </c>
      <c r="D475" s="240"/>
      <c r="E475" s="227"/>
      <c r="F475" s="228"/>
      <c r="G475" s="229"/>
      <c r="H475" s="281">
        <f t="shared" si="75"/>
        <v>0</v>
      </c>
      <c r="I475" s="240"/>
      <c r="J475" s="229"/>
    </row>
    <row r="476" customFormat="1" hidden="1" spans="1:10">
      <c r="A476" s="167" t="s">
        <v>467</v>
      </c>
      <c r="B476" s="240">
        <v>378</v>
      </c>
      <c r="C476" s="287">
        <v>0</v>
      </c>
      <c r="D476" s="240">
        <v>23</v>
      </c>
      <c r="E476" s="227"/>
      <c r="F476" s="228"/>
      <c r="G476" s="229"/>
      <c r="H476" s="281">
        <f t="shared" si="75"/>
        <v>0</v>
      </c>
      <c r="I476" s="240"/>
      <c r="J476" s="229"/>
    </row>
    <row r="477" customFormat="1" hidden="1" spans="1:10">
      <c r="A477" s="167" t="s">
        <v>468</v>
      </c>
      <c r="B477" s="240">
        <v>7</v>
      </c>
      <c r="C477" s="287">
        <v>0</v>
      </c>
      <c r="D477" s="240">
        <v>9</v>
      </c>
      <c r="E477" s="227"/>
      <c r="F477" s="228"/>
      <c r="G477" s="229"/>
      <c r="H477" s="281">
        <f t="shared" si="75"/>
        <v>0</v>
      </c>
      <c r="I477" s="240"/>
      <c r="J477" s="229"/>
    </row>
    <row r="478" customFormat="1" hidden="1" spans="1:14">
      <c r="A478" s="167" t="s">
        <v>469</v>
      </c>
      <c r="B478" s="240">
        <v>6328</v>
      </c>
      <c r="C478" s="287">
        <v>279</v>
      </c>
      <c r="D478" s="240">
        <v>454</v>
      </c>
      <c r="E478" s="227"/>
      <c r="F478" s="228"/>
      <c r="G478" s="229"/>
      <c r="H478" s="281">
        <f t="shared" si="75"/>
        <v>500</v>
      </c>
      <c r="I478" s="240"/>
      <c r="J478" s="229"/>
      <c r="M478">
        <v>289</v>
      </c>
      <c r="N478">
        <v>211</v>
      </c>
    </row>
    <row r="479" customFormat="1" hidden="1" spans="1:10">
      <c r="A479" s="298" t="s">
        <v>470</v>
      </c>
      <c r="B479" s="276">
        <v>74</v>
      </c>
      <c r="C479" s="277">
        <v>76.676487</v>
      </c>
      <c r="D479" s="276">
        <f>SUM(D480:D486)</f>
        <v>69</v>
      </c>
      <c r="E479" s="278">
        <f>D479/C479*100</f>
        <v>89.988473259084</v>
      </c>
      <c r="F479" s="276">
        <f>D479-B479</f>
        <v>-5</v>
      </c>
      <c r="G479" s="279">
        <f>(D479/B479-1)*100</f>
        <v>-6.75675675675675</v>
      </c>
      <c r="H479" s="277">
        <f>SUM(H480:H486)</f>
        <v>91</v>
      </c>
      <c r="I479" s="295">
        <f>H479-C479</f>
        <v>14.323513</v>
      </c>
      <c r="J479" s="279">
        <f>(H479/C479-1)*100</f>
        <v>18.6804502402412</v>
      </c>
    </row>
    <row r="480" customFormat="1" hidden="1" spans="1:10">
      <c r="A480" s="167" t="s">
        <v>152</v>
      </c>
      <c r="B480" s="240">
        <v>0</v>
      </c>
      <c r="C480" s="287">
        <v>0</v>
      </c>
      <c r="D480" s="240"/>
      <c r="E480" s="227"/>
      <c r="F480" s="240"/>
      <c r="G480" s="229"/>
      <c r="H480" s="281">
        <f t="shared" ref="H480:H486" si="76">L480+M480+N480</f>
        <v>0</v>
      </c>
      <c r="I480" s="240"/>
      <c r="J480" s="229"/>
    </row>
    <row r="481" customFormat="1" hidden="1" spans="1:12">
      <c r="A481" s="167" t="s">
        <v>153</v>
      </c>
      <c r="B481" s="240">
        <v>0</v>
      </c>
      <c r="C481" s="287">
        <v>0</v>
      </c>
      <c r="D481" s="240"/>
      <c r="E481" s="227"/>
      <c r="F481" s="240"/>
      <c r="G481" s="229"/>
      <c r="H481" s="281">
        <f t="shared" si="76"/>
        <v>29</v>
      </c>
      <c r="I481" s="240"/>
      <c r="J481" s="229"/>
      <c r="L481">
        <v>29</v>
      </c>
    </row>
    <row r="482" customFormat="1" hidden="1" spans="1:10">
      <c r="A482" s="167" t="s">
        <v>154</v>
      </c>
      <c r="B482" s="240">
        <v>0</v>
      </c>
      <c r="C482" s="287">
        <v>0</v>
      </c>
      <c r="D482" s="240"/>
      <c r="E482" s="227"/>
      <c r="F482" s="240"/>
      <c r="G482" s="229"/>
      <c r="H482" s="281">
        <f t="shared" si="76"/>
        <v>0</v>
      </c>
      <c r="I482" s="240"/>
      <c r="J482" s="229"/>
    </row>
    <row r="483" customFormat="1" hidden="1" spans="1:10">
      <c r="A483" s="283" t="s">
        <v>471</v>
      </c>
      <c r="B483" s="240">
        <v>0</v>
      </c>
      <c r="C483" s="287">
        <v>0</v>
      </c>
      <c r="D483" s="240">
        <v>1</v>
      </c>
      <c r="E483" s="227"/>
      <c r="F483" s="228"/>
      <c r="G483" s="229"/>
      <c r="H483" s="281">
        <f t="shared" si="76"/>
        <v>0</v>
      </c>
      <c r="I483" s="240"/>
      <c r="J483" s="229"/>
    </row>
    <row r="484" customFormat="1" hidden="1" spans="1:10">
      <c r="A484" s="283" t="s">
        <v>472</v>
      </c>
      <c r="B484" s="240">
        <v>0</v>
      </c>
      <c r="C484" s="287">
        <v>0</v>
      </c>
      <c r="D484" s="240">
        <v>1</v>
      </c>
      <c r="E484" s="227"/>
      <c r="F484" s="228"/>
      <c r="G484" s="229"/>
      <c r="H484" s="281">
        <f t="shared" si="76"/>
        <v>0</v>
      </c>
      <c r="I484" s="240"/>
      <c r="J484" s="229"/>
    </row>
    <row r="485" customFormat="1" hidden="1" spans="1:10">
      <c r="A485" s="283" t="s">
        <v>473</v>
      </c>
      <c r="B485" s="240">
        <v>0</v>
      </c>
      <c r="C485" s="287">
        <v>0</v>
      </c>
      <c r="D485" s="240"/>
      <c r="E485" s="227"/>
      <c r="F485" s="228"/>
      <c r="G485" s="229"/>
      <c r="H485" s="281">
        <f t="shared" si="76"/>
        <v>0</v>
      </c>
      <c r="I485" s="240"/>
      <c r="J485" s="229"/>
    </row>
    <row r="486" customFormat="1" hidden="1" spans="1:12">
      <c r="A486" s="283" t="s">
        <v>474</v>
      </c>
      <c r="B486" s="240">
        <v>74</v>
      </c>
      <c r="C486" s="287">
        <v>76.676487</v>
      </c>
      <c r="D486" s="240">
        <v>67</v>
      </c>
      <c r="E486" s="227"/>
      <c r="F486" s="228"/>
      <c r="G486" s="229"/>
      <c r="H486" s="281">
        <f t="shared" si="76"/>
        <v>62</v>
      </c>
      <c r="I486" s="240"/>
      <c r="J486" s="229"/>
      <c r="L486">
        <v>62</v>
      </c>
    </row>
    <row r="487" customFormat="1" hidden="1" spans="1:10">
      <c r="A487" s="298" t="s">
        <v>475</v>
      </c>
      <c r="B487" s="276">
        <v>264</v>
      </c>
      <c r="C487" s="277">
        <v>204.839669</v>
      </c>
      <c r="D487" s="276">
        <f>SUM(D488:D497)</f>
        <v>592</v>
      </c>
      <c r="E487" s="278">
        <f>D487/C487*100</f>
        <v>289.006520509462</v>
      </c>
      <c r="F487" s="276">
        <f>D487-B487</f>
        <v>328</v>
      </c>
      <c r="G487" s="279">
        <f>(D487/B487-1)*100</f>
        <v>124.242424242424</v>
      </c>
      <c r="H487" s="277">
        <f>SUM(H488:H497)</f>
        <v>314</v>
      </c>
      <c r="I487" s="295">
        <f>H487-C487</f>
        <v>109.160331</v>
      </c>
      <c r="J487" s="279">
        <f>(H487/C487-1)*100</f>
        <v>53.290620675627</v>
      </c>
    </row>
    <row r="488" customFormat="1" hidden="1" spans="1:10">
      <c r="A488" s="167" t="s">
        <v>152</v>
      </c>
      <c r="B488" s="240">
        <v>0</v>
      </c>
      <c r="C488" s="287">
        <v>0</v>
      </c>
      <c r="D488" s="240"/>
      <c r="E488" s="227"/>
      <c r="F488" s="228"/>
      <c r="G488" s="229"/>
      <c r="H488" s="281">
        <f t="shared" ref="H488:H497" si="77">L488+M488+N488</f>
        <v>0</v>
      </c>
      <c r="I488" s="240"/>
      <c r="J488" s="229"/>
    </row>
    <row r="489" customFormat="1" hidden="1" spans="1:10">
      <c r="A489" s="167" t="s">
        <v>153</v>
      </c>
      <c r="B489" s="284">
        <v>0</v>
      </c>
      <c r="C489" s="287">
        <v>0</v>
      </c>
      <c r="D489" s="284"/>
      <c r="E489" s="227"/>
      <c r="F489" s="228"/>
      <c r="G489" s="229"/>
      <c r="H489" s="281">
        <f t="shared" si="77"/>
        <v>0</v>
      </c>
      <c r="I489" s="240"/>
      <c r="J489" s="229"/>
    </row>
    <row r="490" customFormat="1" hidden="1" spans="1:10">
      <c r="A490" s="167" t="s">
        <v>154</v>
      </c>
      <c r="B490" s="240">
        <v>0</v>
      </c>
      <c r="C490" s="287">
        <v>0</v>
      </c>
      <c r="D490" s="240"/>
      <c r="E490" s="227"/>
      <c r="F490" s="240"/>
      <c r="G490" s="229"/>
      <c r="H490" s="281">
        <f t="shared" si="77"/>
        <v>0</v>
      </c>
      <c r="I490" s="240"/>
      <c r="J490" s="229"/>
    </row>
    <row r="491" customFormat="1" hidden="1" spans="1:12">
      <c r="A491" s="283" t="s">
        <v>476</v>
      </c>
      <c r="B491" s="240">
        <v>11</v>
      </c>
      <c r="C491" s="287">
        <v>22.46</v>
      </c>
      <c r="D491" s="240">
        <v>8</v>
      </c>
      <c r="E491" s="227"/>
      <c r="F491" s="240"/>
      <c r="G491" s="229"/>
      <c r="H491" s="281">
        <f t="shared" si="77"/>
        <v>67</v>
      </c>
      <c r="I491" s="240"/>
      <c r="J491" s="229"/>
      <c r="L491">
        <v>67</v>
      </c>
    </row>
    <row r="492" customFormat="1" hidden="1" spans="1:10">
      <c r="A492" s="283" t="s">
        <v>477</v>
      </c>
      <c r="B492" s="240">
        <v>0</v>
      </c>
      <c r="C492" s="287">
        <v>0</v>
      </c>
      <c r="D492" s="240">
        <v>474</v>
      </c>
      <c r="E492" s="227"/>
      <c r="F492" s="228"/>
      <c r="G492" s="229"/>
      <c r="H492" s="281">
        <f t="shared" si="77"/>
        <v>0</v>
      </c>
      <c r="I492" s="240"/>
      <c r="J492" s="229"/>
    </row>
    <row r="493" customFormat="1" hidden="1" spans="1:10">
      <c r="A493" s="283" t="s">
        <v>478</v>
      </c>
      <c r="B493" s="240">
        <v>0</v>
      </c>
      <c r="C493" s="287">
        <v>0</v>
      </c>
      <c r="D493" s="240"/>
      <c r="E493" s="227"/>
      <c r="F493" s="240"/>
      <c r="G493" s="229"/>
      <c r="H493" s="281">
        <f t="shared" si="77"/>
        <v>0</v>
      </c>
      <c r="I493" s="240"/>
      <c r="J493" s="229"/>
    </row>
    <row r="494" customFormat="1" hidden="1" spans="1:14">
      <c r="A494" s="283" t="s">
        <v>479</v>
      </c>
      <c r="B494" s="240">
        <v>94</v>
      </c>
      <c r="C494" s="287">
        <v>80</v>
      </c>
      <c r="D494" s="240">
        <v>1</v>
      </c>
      <c r="E494" s="227"/>
      <c r="F494" s="228"/>
      <c r="G494" s="229"/>
      <c r="H494" s="281">
        <f t="shared" si="77"/>
        <v>144</v>
      </c>
      <c r="I494" s="240"/>
      <c r="J494" s="229"/>
      <c r="M494">
        <v>65</v>
      </c>
      <c r="N494">
        <v>79</v>
      </c>
    </row>
    <row r="495" customFormat="1" hidden="1" spans="1:12">
      <c r="A495" s="283" t="s">
        <v>480</v>
      </c>
      <c r="B495" s="240">
        <v>103</v>
      </c>
      <c r="C495" s="287">
        <v>96.179669</v>
      </c>
      <c r="D495" s="240">
        <v>103</v>
      </c>
      <c r="E495" s="227"/>
      <c r="F495" s="228"/>
      <c r="G495" s="229"/>
      <c r="H495" s="281">
        <f t="shared" si="77"/>
        <v>97</v>
      </c>
      <c r="I495" s="240"/>
      <c r="J495" s="229"/>
      <c r="L495">
        <v>97</v>
      </c>
    </row>
    <row r="496" customFormat="1" hidden="1" spans="1:10">
      <c r="A496" s="283" t="s">
        <v>481</v>
      </c>
      <c r="B496" s="240">
        <v>0</v>
      </c>
      <c r="C496" s="287">
        <v>0</v>
      </c>
      <c r="D496" s="240"/>
      <c r="E496" s="227"/>
      <c r="F496" s="228"/>
      <c r="G496" s="229"/>
      <c r="H496" s="281">
        <f t="shared" si="77"/>
        <v>0</v>
      </c>
      <c r="I496" s="240"/>
      <c r="J496" s="229"/>
    </row>
    <row r="497" customFormat="1" hidden="1" spans="1:12">
      <c r="A497" s="283" t="s">
        <v>482</v>
      </c>
      <c r="B497" s="240">
        <v>56</v>
      </c>
      <c r="C497" s="287">
        <v>6.2</v>
      </c>
      <c r="D497" s="240">
        <v>6</v>
      </c>
      <c r="E497" s="227"/>
      <c r="F497" s="228"/>
      <c r="G497" s="229"/>
      <c r="H497" s="281">
        <f t="shared" si="77"/>
        <v>6</v>
      </c>
      <c r="I497" s="240"/>
      <c r="J497" s="229"/>
      <c r="L497">
        <v>6</v>
      </c>
    </row>
    <row r="498" customFormat="1" hidden="1" spans="1:10">
      <c r="A498" s="298" t="s">
        <v>483</v>
      </c>
      <c r="B498" s="276"/>
      <c r="C498" s="277"/>
      <c r="D498" s="276"/>
      <c r="E498" s="278"/>
      <c r="F498" s="276">
        <f>D498-B498</f>
        <v>0</v>
      </c>
      <c r="G498" s="279"/>
      <c r="H498" s="277"/>
      <c r="I498" s="295">
        <f>H498-C498</f>
        <v>0</v>
      </c>
      <c r="J498" s="279"/>
    </row>
    <row r="499" customFormat="1" hidden="1" spans="1:10">
      <c r="A499" s="283" t="s">
        <v>152</v>
      </c>
      <c r="B499" s="283"/>
      <c r="C499" s="286">
        <v>0</v>
      </c>
      <c r="D499" s="283"/>
      <c r="E499" s="227"/>
      <c r="F499" s="228"/>
      <c r="G499" s="229"/>
      <c r="H499" s="281">
        <f t="shared" ref="H499:H506" si="78">L499+M499+N499</f>
        <v>0</v>
      </c>
      <c r="I499" s="240"/>
      <c r="J499" s="229"/>
    </row>
    <row r="500" customFormat="1" hidden="1" spans="1:10">
      <c r="A500" s="283" t="s">
        <v>153</v>
      </c>
      <c r="B500" s="283"/>
      <c r="C500" s="287">
        <v>0</v>
      </c>
      <c r="D500" s="283"/>
      <c r="E500" s="227"/>
      <c r="F500" s="228"/>
      <c r="G500" s="229"/>
      <c r="H500" s="281">
        <f t="shared" si="78"/>
        <v>0</v>
      </c>
      <c r="I500" s="240"/>
      <c r="J500" s="229"/>
    </row>
    <row r="501" customFormat="1" hidden="1" spans="1:10">
      <c r="A501" s="283" t="s">
        <v>154</v>
      </c>
      <c r="B501" s="240"/>
      <c r="C501" s="287">
        <v>0</v>
      </c>
      <c r="D501" s="240"/>
      <c r="E501" s="227"/>
      <c r="F501" s="228"/>
      <c r="G501" s="229"/>
      <c r="H501" s="281">
        <f t="shared" si="78"/>
        <v>0</v>
      </c>
      <c r="I501" s="240"/>
      <c r="J501" s="229"/>
    </row>
    <row r="502" customFormat="1" hidden="1" spans="1:10">
      <c r="A502" s="283" t="s">
        <v>484</v>
      </c>
      <c r="B502" s="240"/>
      <c r="C502" s="287">
        <v>0</v>
      </c>
      <c r="D502" s="240"/>
      <c r="E502" s="227"/>
      <c r="F502" s="228"/>
      <c r="G502" s="229"/>
      <c r="H502" s="281">
        <f t="shared" si="78"/>
        <v>0</v>
      </c>
      <c r="I502" s="240"/>
      <c r="J502" s="229"/>
    </row>
    <row r="503" customFormat="1" hidden="1" spans="1:10">
      <c r="A503" s="283" t="s">
        <v>485</v>
      </c>
      <c r="B503" s="240"/>
      <c r="C503" s="287">
        <v>0</v>
      </c>
      <c r="D503" s="240"/>
      <c r="E503" s="227"/>
      <c r="F503" s="228"/>
      <c r="G503" s="229"/>
      <c r="H503" s="281">
        <f t="shared" si="78"/>
        <v>0</v>
      </c>
      <c r="I503" s="240"/>
      <c r="J503" s="229"/>
    </row>
    <row r="504" customFormat="1" hidden="1" spans="1:10">
      <c r="A504" s="283" t="s">
        <v>486</v>
      </c>
      <c r="B504" s="283"/>
      <c r="C504" s="287">
        <v>0</v>
      </c>
      <c r="D504" s="283"/>
      <c r="E504" s="227"/>
      <c r="F504" s="228"/>
      <c r="G504" s="229"/>
      <c r="H504" s="281">
        <f t="shared" si="78"/>
        <v>0</v>
      </c>
      <c r="I504" s="240"/>
      <c r="J504" s="229"/>
    </row>
    <row r="505" customFormat="1" hidden="1" spans="1:10">
      <c r="A505" s="283" t="s">
        <v>487</v>
      </c>
      <c r="B505" s="240"/>
      <c r="C505" s="287">
        <v>0</v>
      </c>
      <c r="D505" s="240"/>
      <c r="E505" s="227"/>
      <c r="F505" s="228"/>
      <c r="G505" s="229"/>
      <c r="H505" s="281">
        <f t="shared" si="78"/>
        <v>0</v>
      </c>
      <c r="I505" s="240"/>
      <c r="J505" s="229"/>
    </row>
    <row r="506" customFormat="1" hidden="1" spans="1:10">
      <c r="A506" s="283" t="s">
        <v>488</v>
      </c>
      <c r="B506" s="283"/>
      <c r="C506" s="287">
        <v>0</v>
      </c>
      <c r="D506" s="283"/>
      <c r="E506" s="227"/>
      <c r="F506" s="228"/>
      <c r="G506" s="229"/>
      <c r="H506" s="281">
        <f t="shared" si="78"/>
        <v>0</v>
      </c>
      <c r="I506" s="240"/>
      <c r="J506" s="229"/>
    </row>
    <row r="507" customFormat="1" hidden="1" spans="1:10">
      <c r="A507" s="298" t="s">
        <v>489</v>
      </c>
      <c r="B507" s="276">
        <v>935</v>
      </c>
      <c r="C507" s="277">
        <v>534.093591</v>
      </c>
      <c r="D507" s="276">
        <f>SUM(D508:D514)</f>
        <v>535</v>
      </c>
      <c r="E507" s="278">
        <f>D507/C507*100</f>
        <v>100.169709769088</v>
      </c>
      <c r="F507" s="276">
        <f>D507-B507</f>
        <v>-400</v>
      </c>
      <c r="G507" s="279">
        <f>(D507/B507-1)*100</f>
        <v>-42.7807486631016</v>
      </c>
      <c r="H507" s="277">
        <f>SUM(H508:H514)</f>
        <v>541</v>
      </c>
      <c r="I507" s="295">
        <f>H507-C507</f>
        <v>6.90640900000005</v>
      </c>
      <c r="J507" s="279">
        <f>(H507/C507-1)*100</f>
        <v>1.2931083833208</v>
      </c>
    </row>
    <row r="508" customFormat="1" hidden="1" spans="1:10">
      <c r="A508" s="283" t="s">
        <v>152</v>
      </c>
      <c r="B508" s="228">
        <v>0</v>
      </c>
      <c r="C508" s="306">
        <v>0</v>
      </c>
      <c r="D508" s="228"/>
      <c r="E508" s="227"/>
      <c r="F508" s="228"/>
      <c r="G508" s="229"/>
      <c r="H508" s="281">
        <f t="shared" ref="H508:H514" si="79">L508+M508+N508</f>
        <v>0</v>
      </c>
      <c r="I508" s="240"/>
      <c r="J508" s="229"/>
    </row>
    <row r="509" customFormat="1" hidden="1" spans="1:12">
      <c r="A509" s="283" t="s">
        <v>153</v>
      </c>
      <c r="B509" s="283">
        <v>70</v>
      </c>
      <c r="C509" s="287">
        <v>0</v>
      </c>
      <c r="D509" s="283"/>
      <c r="E509" s="227"/>
      <c r="F509" s="228"/>
      <c r="G509" s="229"/>
      <c r="H509" s="281">
        <f t="shared" si="79"/>
        <v>33</v>
      </c>
      <c r="I509" s="240"/>
      <c r="J509" s="229"/>
      <c r="L509">
        <v>33</v>
      </c>
    </row>
    <row r="510" customFormat="1" hidden="1" spans="1:10">
      <c r="A510" s="283" t="s">
        <v>154</v>
      </c>
      <c r="B510" s="283">
        <v>0</v>
      </c>
      <c r="C510" s="287">
        <v>0</v>
      </c>
      <c r="D510" s="283"/>
      <c r="E510" s="227"/>
      <c r="F510" s="228"/>
      <c r="G510" s="229"/>
      <c r="H510" s="281">
        <f t="shared" si="79"/>
        <v>0</v>
      </c>
      <c r="I510" s="240"/>
      <c r="J510" s="229"/>
    </row>
    <row r="511" customFormat="1" hidden="1" spans="1:10">
      <c r="A511" s="283" t="s">
        <v>490</v>
      </c>
      <c r="B511" s="240"/>
      <c r="C511" s="287">
        <v>534.093591</v>
      </c>
      <c r="D511" s="240"/>
      <c r="E511" s="227"/>
      <c r="F511" s="228"/>
      <c r="G511" s="229"/>
      <c r="H511" s="281">
        <f t="shared" si="79"/>
        <v>0</v>
      </c>
      <c r="I511" s="240"/>
      <c r="J511" s="229"/>
    </row>
    <row r="512" customFormat="1" hidden="1" spans="1:10">
      <c r="A512" s="283" t="s">
        <v>491</v>
      </c>
      <c r="B512" s="240">
        <v>713</v>
      </c>
      <c r="C512" s="287"/>
      <c r="D512" s="240"/>
      <c r="E512" s="227"/>
      <c r="F512" s="228"/>
      <c r="G512" s="229"/>
      <c r="H512" s="281">
        <f t="shared" si="79"/>
        <v>0</v>
      </c>
      <c r="I512" s="240"/>
      <c r="J512" s="229"/>
    </row>
    <row r="513" customFormat="1" hidden="1" spans="1:12">
      <c r="A513" s="283" t="s">
        <v>492</v>
      </c>
      <c r="B513" s="240">
        <v>2</v>
      </c>
      <c r="C513" s="287"/>
      <c r="D513" s="240">
        <v>516</v>
      </c>
      <c r="E513" s="227"/>
      <c r="F513" s="228"/>
      <c r="G513" s="229"/>
      <c r="H513" s="281">
        <f t="shared" si="79"/>
        <v>508</v>
      </c>
      <c r="I513" s="240"/>
      <c r="J513" s="229"/>
      <c r="L513">
        <v>508</v>
      </c>
    </row>
    <row r="514" customFormat="1" hidden="1" spans="1:10">
      <c r="A514" s="283" t="s">
        <v>493</v>
      </c>
      <c r="B514" s="283">
        <v>150</v>
      </c>
      <c r="C514" s="287">
        <v>0</v>
      </c>
      <c r="D514" s="283">
        <v>19</v>
      </c>
      <c r="E514" s="227"/>
      <c r="F514" s="228"/>
      <c r="G514" s="229"/>
      <c r="H514" s="281">
        <f t="shared" si="79"/>
        <v>0</v>
      </c>
      <c r="I514" s="240"/>
      <c r="J514" s="229"/>
    </row>
    <row r="515" customFormat="1" hidden="1" spans="1:10">
      <c r="A515" s="298" t="s">
        <v>494</v>
      </c>
      <c r="B515" s="276">
        <v>64</v>
      </c>
      <c r="C515" s="277">
        <v>208.53</v>
      </c>
      <c r="D515" s="276">
        <f>SUM(D516:D518)</f>
        <v>221</v>
      </c>
      <c r="E515" s="278">
        <v>103.717185087139</v>
      </c>
      <c r="F515" s="276">
        <f t="shared" ref="F515:F520" si="80">D515-B515</f>
        <v>157</v>
      </c>
      <c r="G515" s="279">
        <f t="shared" ref="G515:G520" si="81">(D515/B515-1)*100</f>
        <v>245.3125</v>
      </c>
      <c r="H515" s="277"/>
      <c r="I515" s="295">
        <f t="shared" ref="I515:I520" si="82">H515-C515</f>
        <v>-208.53</v>
      </c>
      <c r="J515" s="279">
        <f t="shared" ref="J515:J520" si="83">(H515/C515-1)*100</f>
        <v>-100</v>
      </c>
    </row>
    <row r="516" customFormat="1" hidden="1" spans="1:10">
      <c r="A516" s="167" t="s">
        <v>495</v>
      </c>
      <c r="B516" s="240">
        <v>0</v>
      </c>
      <c r="C516" s="287">
        <v>0</v>
      </c>
      <c r="D516" s="240"/>
      <c r="E516" s="227"/>
      <c r="F516" s="228"/>
      <c r="G516" s="229"/>
      <c r="H516" s="281">
        <f t="shared" ref="H516:H518" si="84">L516+M516+N516</f>
        <v>0</v>
      </c>
      <c r="I516" s="240"/>
      <c r="J516" s="229"/>
    </row>
    <row r="517" customFormat="1" hidden="1" spans="1:10">
      <c r="A517" s="167" t="s">
        <v>496</v>
      </c>
      <c r="B517" s="240">
        <v>0</v>
      </c>
      <c r="C517" s="287">
        <v>0</v>
      </c>
      <c r="D517" s="240"/>
      <c r="E517" s="227"/>
      <c r="F517" s="228"/>
      <c r="G517" s="229"/>
      <c r="H517" s="281">
        <f t="shared" si="84"/>
        <v>0</v>
      </c>
      <c r="I517" s="240"/>
      <c r="J517" s="229"/>
    </row>
    <row r="518" customFormat="1" hidden="1" spans="1:10">
      <c r="A518" s="167" t="s">
        <v>497</v>
      </c>
      <c r="B518" s="240">
        <v>64</v>
      </c>
      <c r="C518" s="287">
        <v>208.53</v>
      </c>
      <c r="D518" s="240">
        <v>221</v>
      </c>
      <c r="E518" s="227"/>
      <c r="F518" s="228"/>
      <c r="G518" s="229"/>
      <c r="H518" s="281">
        <f t="shared" si="84"/>
        <v>0</v>
      </c>
      <c r="I518" s="240"/>
      <c r="J518" s="229"/>
    </row>
    <row r="519" s="208" customFormat="1" spans="1:10">
      <c r="A519" s="270" t="s">
        <v>498</v>
      </c>
      <c r="B519" s="271">
        <f>B520+B534+B542+B544+B552+B556+B566+B574+B581+B589+B598+B603+B606+B609+B612+B615+B618+B622+B627+B635+B638</f>
        <v>54992</v>
      </c>
      <c r="C519" s="272">
        <v>56034.565701</v>
      </c>
      <c r="D519" s="271">
        <f>D520+D534+D542+D544+D552+D556+D566+D574+D581+D589+D598+D603+D606+D609+D612+D615+D618+D622+D627+D635+D638</f>
        <v>58226</v>
      </c>
      <c r="E519" s="273">
        <f>D519/C519*100</f>
        <v>103.910861575502</v>
      </c>
      <c r="F519" s="271">
        <f t="shared" si="80"/>
        <v>3234</v>
      </c>
      <c r="G519" s="274">
        <f t="shared" si="81"/>
        <v>5.88085539714867</v>
      </c>
      <c r="H519" s="272">
        <f>H520+H534+H542+H544+H552+H556+H566+H574+H581+H589+H598+H603+H606+H609+H612+H615+H618+H622+H627+H635+H638</f>
        <v>55898</v>
      </c>
      <c r="I519" s="294">
        <f t="shared" si="82"/>
        <v>-136.565701</v>
      </c>
      <c r="J519" s="274">
        <f t="shared" si="83"/>
        <v>-0.243716890265044</v>
      </c>
    </row>
    <row r="520" customFormat="1" hidden="1" spans="1:10">
      <c r="A520" s="298" t="s">
        <v>499</v>
      </c>
      <c r="B520" s="276">
        <v>2289</v>
      </c>
      <c r="C520" s="277">
        <v>1874.489652</v>
      </c>
      <c r="D520" s="276">
        <f>SUM(D521:D533)</f>
        <v>1754</v>
      </c>
      <c r="E520" s="278">
        <f>D520/C520*100</f>
        <v>93.5721356545531</v>
      </c>
      <c r="F520" s="276">
        <f t="shared" si="80"/>
        <v>-535</v>
      </c>
      <c r="G520" s="279">
        <f t="shared" si="81"/>
        <v>-23.3726518130188</v>
      </c>
      <c r="H520" s="277">
        <f>SUM(H521:H533)</f>
        <v>1796</v>
      </c>
      <c r="I520" s="295">
        <f t="shared" si="82"/>
        <v>-78.489652</v>
      </c>
      <c r="J520" s="279">
        <f t="shared" si="83"/>
        <v>-4.18725448370734</v>
      </c>
    </row>
    <row r="521" customFormat="1" hidden="1" spans="1:12">
      <c r="A521" s="167" t="s">
        <v>152</v>
      </c>
      <c r="B521" s="240">
        <v>152</v>
      </c>
      <c r="C521" s="287">
        <v>0</v>
      </c>
      <c r="D521" s="240">
        <v>180</v>
      </c>
      <c r="E521" s="227"/>
      <c r="F521" s="228"/>
      <c r="G521" s="229"/>
      <c r="H521" s="281">
        <f t="shared" ref="H521:H533" si="85">L521+M521+N521</f>
        <v>171</v>
      </c>
      <c r="I521" s="240"/>
      <c r="J521" s="229"/>
      <c r="L521">
        <v>171</v>
      </c>
    </row>
    <row r="522" customFormat="1" hidden="1" spans="1:12">
      <c r="A522" s="167" t="s">
        <v>153</v>
      </c>
      <c r="B522" s="240">
        <v>167</v>
      </c>
      <c r="C522" s="287">
        <v>0</v>
      </c>
      <c r="D522" s="240">
        <v>164</v>
      </c>
      <c r="E522" s="227"/>
      <c r="F522" s="228"/>
      <c r="G522" s="229"/>
      <c r="H522" s="281">
        <f t="shared" si="85"/>
        <v>215</v>
      </c>
      <c r="I522" s="240"/>
      <c r="J522" s="229"/>
      <c r="L522">
        <v>215</v>
      </c>
    </row>
    <row r="523" customFormat="1" hidden="1" spans="1:10">
      <c r="A523" s="167" t="s">
        <v>154</v>
      </c>
      <c r="B523" s="240">
        <v>0</v>
      </c>
      <c r="C523" s="287">
        <v>0</v>
      </c>
      <c r="D523" s="240"/>
      <c r="E523" s="227"/>
      <c r="F523" s="228"/>
      <c r="G523" s="229"/>
      <c r="H523" s="281">
        <f t="shared" si="85"/>
        <v>0</v>
      </c>
      <c r="I523" s="240"/>
      <c r="J523" s="229"/>
    </row>
    <row r="524" customFormat="1" hidden="1" spans="1:10">
      <c r="A524" s="167" t="s">
        <v>500</v>
      </c>
      <c r="B524" s="240">
        <v>0</v>
      </c>
      <c r="C524" s="287">
        <v>0</v>
      </c>
      <c r="D524" s="240"/>
      <c r="E524" s="227"/>
      <c r="F524" s="228"/>
      <c r="G524" s="229"/>
      <c r="H524" s="281">
        <f t="shared" si="85"/>
        <v>0</v>
      </c>
      <c r="I524" s="240"/>
      <c r="J524" s="229"/>
    </row>
    <row r="525" customFormat="1" hidden="1" spans="1:12">
      <c r="A525" s="167" t="s">
        <v>501</v>
      </c>
      <c r="B525" s="240">
        <v>109</v>
      </c>
      <c r="C525" s="287">
        <v>0</v>
      </c>
      <c r="D525" s="240">
        <v>45</v>
      </c>
      <c r="E525" s="227"/>
      <c r="F525" s="228"/>
      <c r="G525" s="229"/>
      <c r="H525" s="281">
        <f t="shared" si="85"/>
        <v>40</v>
      </c>
      <c r="I525" s="240"/>
      <c r="J525" s="229"/>
      <c r="L525">
        <v>40</v>
      </c>
    </row>
    <row r="526" customFormat="1" hidden="1" spans="1:10">
      <c r="A526" s="167" t="s">
        <v>502</v>
      </c>
      <c r="B526" s="240">
        <v>0</v>
      </c>
      <c r="C526" s="287">
        <v>0</v>
      </c>
      <c r="D526" s="240"/>
      <c r="E526" s="227"/>
      <c r="F526" s="228"/>
      <c r="G526" s="229"/>
      <c r="H526" s="281">
        <f t="shared" si="85"/>
        <v>0</v>
      </c>
      <c r="I526" s="240"/>
      <c r="J526" s="229"/>
    </row>
    <row r="527" customFormat="1" hidden="1" spans="1:12">
      <c r="A527" s="167" t="s">
        <v>503</v>
      </c>
      <c r="B527" s="240">
        <v>587</v>
      </c>
      <c r="C527" s="287">
        <v>1811.489652</v>
      </c>
      <c r="D527" s="240">
        <v>493</v>
      </c>
      <c r="E527" s="227"/>
      <c r="F527" s="228"/>
      <c r="G527" s="229"/>
      <c r="H527" s="281">
        <f t="shared" si="85"/>
        <v>478</v>
      </c>
      <c r="I527" s="240"/>
      <c r="J527" s="229"/>
      <c r="L527">
        <v>478</v>
      </c>
    </row>
    <row r="528" customFormat="1" hidden="1" spans="1:10">
      <c r="A528" s="167" t="s">
        <v>195</v>
      </c>
      <c r="B528" s="240">
        <v>0</v>
      </c>
      <c r="C528" s="287">
        <v>0</v>
      </c>
      <c r="D528" s="240"/>
      <c r="E528" s="227"/>
      <c r="F528" s="228"/>
      <c r="G528" s="229"/>
      <c r="H528" s="281">
        <f t="shared" si="85"/>
        <v>0</v>
      </c>
      <c r="I528" s="240"/>
      <c r="J528" s="229"/>
    </row>
    <row r="529" customFormat="1" hidden="1" spans="1:12">
      <c r="A529" s="167" t="s">
        <v>504</v>
      </c>
      <c r="B529" s="240">
        <v>764</v>
      </c>
      <c r="C529" s="287">
        <v>0</v>
      </c>
      <c r="D529" s="240">
        <v>649</v>
      </c>
      <c r="E529" s="227"/>
      <c r="F529" s="228"/>
      <c r="G529" s="229"/>
      <c r="H529" s="281">
        <f t="shared" si="85"/>
        <v>643</v>
      </c>
      <c r="I529" s="240"/>
      <c r="J529" s="229"/>
      <c r="L529">
        <v>643</v>
      </c>
    </row>
    <row r="530" customFormat="1" hidden="1" spans="1:10">
      <c r="A530" s="167" t="s">
        <v>505</v>
      </c>
      <c r="B530" s="240"/>
      <c r="C530" s="287">
        <v>0</v>
      </c>
      <c r="D530" s="240"/>
      <c r="E530" s="227"/>
      <c r="F530" s="228"/>
      <c r="G530" s="229"/>
      <c r="H530" s="281">
        <f t="shared" si="85"/>
        <v>0</v>
      </c>
      <c r="I530" s="240"/>
      <c r="J530" s="229"/>
    </row>
    <row r="531" customFormat="1" hidden="1" spans="1:12">
      <c r="A531" s="167" t="s">
        <v>506</v>
      </c>
      <c r="B531" s="240">
        <v>122</v>
      </c>
      <c r="C531" s="287">
        <v>0</v>
      </c>
      <c r="D531" s="240">
        <v>65</v>
      </c>
      <c r="E531" s="227"/>
      <c r="F531" s="228"/>
      <c r="G531" s="229"/>
      <c r="H531" s="281">
        <f t="shared" si="85"/>
        <v>55</v>
      </c>
      <c r="I531" s="240"/>
      <c r="J531" s="229"/>
      <c r="L531">
        <v>55</v>
      </c>
    </row>
    <row r="532" customFormat="1" hidden="1" spans="1:12">
      <c r="A532" s="167" t="s">
        <v>507</v>
      </c>
      <c r="B532" s="240">
        <v>49</v>
      </c>
      <c r="C532" s="287">
        <v>0</v>
      </c>
      <c r="D532" s="240">
        <v>30</v>
      </c>
      <c r="E532" s="227"/>
      <c r="F532" s="228"/>
      <c r="G532" s="229"/>
      <c r="H532" s="281">
        <f t="shared" si="85"/>
        <v>47</v>
      </c>
      <c r="I532" s="240"/>
      <c r="J532" s="229"/>
      <c r="L532">
        <v>47</v>
      </c>
    </row>
    <row r="533" customFormat="1" hidden="1" spans="1:14">
      <c r="A533" s="167" t="s">
        <v>508</v>
      </c>
      <c r="B533" s="240">
        <v>339</v>
      </c>
      <c r="C533" s="287">
        <v>63</v>
      </c>
      <c r="D533" s="240">
        <v>128</v>
      </c>
      <c r="E533" s="227"/>
      <c r="F533" s="228"/>
      <c r="G533" s="229"/>
      <c r="H533" s="281">
        <f t="shared" si="85"/>
        <v>147</v>
      </c>
      <c r="I533" s="240"/>
      <c r="J533" s="229"/>
      <c r="L533">
        <v>23</v>
      </c>
      <c r="M533">
        <v>59</v>
      </c>
      <c r="N533">
        <v>65</v>
      </c>
    </row>
    <row r="534" customFormat="1" hidden="1" spans="1:10">
      <c r="A534" s="298" t="s">
        <v>509</v>
      </c>
      <c r="B534" s="276">
        <v>572</v>
      </c>
      <c r="C534" s="277">
        <v>958.520705</v>
      </c>
      <c r="D534" s="276">
        <f>SUM(D535:D541)</f>
        <v>477</v>
      </c>
      <c r="E534" s="278">
        <f>D534/C534*100</f>
        <v>49.7641832369182</v>
      </c>
      <c r="F534" s="276">
        <f>D534-B534</f>
        <v>-95</v>
      </c>
      <c r="G534" s="279">
        <f>(D534/B534-1)*100</f>
        <v>-16.6083916083916</v>
      </c>
      <c r="H534" s="277">
        <f>SUM(H535:H541)</f>
        <v>2605</v>
      </c>
      <c r="I534" s="295">
        <f>H534-C534</f>
        <v>1646.479295</v>
      </c>
      <c r="J534" s="279">
        <f>(H534/C534-1)*100</f>
        <v>171.772950381912</v>
      </c>
    </row>
    <row r="535" customFormat="1" hidden="1" spans="1:12">
      <c r="A535" s="167" t="s">
        <v>152</v>
      </c>
      <c r="B535" s="240">
        <v>185</v>
      </c>
      <c r="C535" s="287">
        <v>134.913518</v>
      </c>
      <c r="D535" s="240">
        <v>126</v>
      </c>
      <c r="E535" s="227"/>
      <c r="F535" s="228"/>
      <c r="G535" s="229"/>
      <c r="H535" s="281">
        <f t="shared" ref="H535:H541" si="86">L535+M535+N535</f>
        <v>130</v>
      </c>
      <c r="I535" s="240"/>
      <c r="J535" s="229"/>
      <c r="L535">
        <v>130</v>
      </c>
    </row>
    <row r="536" customFormat="1" hidden="1" spans="1:12">
      <c r="A536" s="167" t="s">
        <v>153</v>
      </c>
      <c r="B536" s="240">
        <v>4</v>
      </c>
      <c r="C536" s="287">
        <v>50.08</v>
      </c>
      <c r="D536" s="240">
        <v>46</v>
      </c>
      <c r="E536" s="227"/>
      <c r="F536" s="228"/>
      <c r="G536" s="229"/>
      <c r="H536" s="281">
        <f t="shared" si="86"/>
        <v>9</v>
      </c>
      <c r="I536" s="240"/>
      <c r="J536" s="229"/>
      <c r="L536">
        <v>9</v>
      </c>
    </row>
    <row r="537" customFormat="1" hidden="1" spans="1:10">
      <c r="A537" s="167" t="s">
        <v>154</v>
      </c>
      <c r="B537" s="240">
        <v>0</v>
      </c>
      <c r="C537" s="287">
        <v>0</v>
      </c>
      <c r="D537" s="240"/>
      <c r="E537" s="227"/>
      <c r="F537" s="228"/>
      <c r="G537" s="229"/>
      <c r="H537" s="281">
        <f t="shared" si="86"/>
        <v>0</v>
      </c>
      <c r="I537" s="240"/>
      <c r="J537" s="229"/>
    </row>
    <row r="538" customFormat="1" hidden="1" spans="1:10">
      <c r="A538" s="167" t="s">
        <v>510</v>
      </c>
      <c r="B538" s="240"/>
      <c r="C538" s="287">
        <v>0</v>
      </c>
      <c r="D538" s="240"/>
      <c r="E538" s="227"/>
      <c r="F538" s="228"/>
      <c r="G538" s="229"/>
      <c r="H538" s="281">
        <f t="shared" si="86"/>
        <v>0</v>
      </c>
      <c r="I538" s="240"/>
      <c r="J538" s="229"/>
    </row>
    <row r="539" customFormat="1" hidden="1" spans="1:12">
      <c r="A539" s="167" t="s">
        <v>511</v>
      </c>
      <c r="B539" s="240">
        <v>13</v>
      </c>
      <c r="C539" s="287">
        <v>10.077984</v>
      </c>
      <c r="D539" s="240">
        <v>14</v>
      </c>
      <c r="E539" s="227"/>
      <c r="F539" s="228"/>
      <c r="G539" s="229"/>
      <c r="H539" s="281">
        <f t="shared" si="86"/>
        <v>23</v>
      </c>
      <c r="I539" s="240"/>
      <c r="J539" s="229"/>
      <c r="L539">
        <v>23</v>
      </c>
    </row>
    <row r="540" customFormat="1" hidden="1" spans="1:14">
      <c r="A540" s="167" t="s">
        <v>512</v>
      </c>
      <c r="B540" s="240">
        <v>179</v>
      </c>
      <c r="C540" s="287">
        <v>0</v>
      </c>
      <c r="D540" s="240">
        <v>64</v>
      </c>
      <c r="E540" s="227"/>
      <c r="F540" s="228"/>
      <c r="G540" s="229"/>
      <c r="H540" s="281">
        <f t="shared" si="86"/>
        <v>275</v>
      </c>
      <c r="I540" s="240"/>
      <c r="J540" s="229"/>
      <c r="N540">
        <v>275</v>
      </c>
    </row>
    <row r="541" customFormat="1" hidden="1" spans="1:14">
      <c r="A541" s="167" t="s">
        <v>513</v>
      </c>
      <c r="B541" s="240">
        <v>191</v>
      </c>
      <c r="C541" s="287">
        <v>763.449203</v>
      </c>
      <c r="D541" s="240">
        <v>227</v>
      </c>
      <c r="E541" s="227"/>
      <c r="F541" s="228"/>
      <c r="G541" s="229"/>
      <c r="H541" s="281">
        <f t="shared" si="86"/>
        <v>2168</v>
      </c>
      <c r="I541" s="240"/>
      <c r="J541" s="229"/>
      <c r="L541">
        <v>202</v>
      </c>
      <c r="M541">
        <v>1635</v>
      </c>
      <c r="N541">
        <f>324+7</f>
        <v>331</v>
      </c>
    </row>
    <row r="542" customFormat="1" hidden="1" spans="1:10">
      <c r="A542" s="298" t="s">
        <v>514</v>
      </c>
      <c r="B542" s="276"/>
      <c r="C542" s="277"/>
      <c r="D542" s="276"/>
      <c r="E542" s="278"/>
      <c r="F542" s="276"/>
      <c r="G542" s="279"/>
      <c r="H542" s="277"/>
      <c r="I542" s="295"/>
      <c r="J542" s="279"/>
    </row>
    <row r="543" customFormat="1" hidden="1" spans="1:10">
      <c r="A543" s="167" t="s">
        <v>515</v>
      </c>
      <c r="B543" s="240"/>
      <c r="C543" s="287">
        <v>0</v>
      </c>
      <c r="D543" s="240"/>
      <c r="E543" s="227"/>
      <c r="F543" s="228"/>
      <c r="G543" s="229"/>
      <c r="H543" s="281">
        <f t="shared" ref="H543:H551" si="87">L543+M543+N543</f>
        <v>0</v>
      </c>
      <c r="I543" s="240"/>
      <c r="J543" s="229"/>
    </row>
    <row r="544" customFormat="1" hidden="1" spans="1:10">
      <c r="A544" s="298" t="s">
        <v>516</v>
      </c>
      <c r="B544" s="276">
        <v>26266</v>
      </c>
      <c r="C544" s="277">
        <v>28945.062296</v>
      </c>
      <c r="D544" s="276">
        <f>SUM(D545:D551)</f>
        <v>31806</v>
      </c>
      <c r="E544" s="278">
        <f>D544/C544*100</f>
        <v>109.884026763333</v>
      </c>
      <c r="F544" s="276">
        <f>D544-B544</f>
        <v>5540</v>
      </c>
      <c r="G544" s="279">
        <f>(D544/B544-1)*100</f>
        <v>21.0919058859362</v>
      </c>
      <c r="H544" s="277">
        <f>SUM(H545:H551)</f>
        <v>27639</v>
      </c>
      <c r="I544" s="295">
        <f>H544-C544</f>
        <v>-1306.062296</v>
      </c>
      <c r="J544" s="279">
        <f>(H544/C544-1)*100</f>
        <v>-4.51221103842809</v>
      </c>
    </row>
    <row r="545" customFormat="1" hidden="1" spans="1:12">
      <c r="A545" s="167" t="s">
        <v>517</v>
      </c>
      <c r="B545" s="240">
        <v>1237</v>
      </c>
      <c r="C545" s="287">
        <v>981.395712</v>
      </c>
      <c r="D545" s="240">
        <v>1651</v>
      </c>
      <c r="E545" s="227"/>
      <c r="F545" s="228"/>
      <c r="G545" s="229"/>
      <c r="H545" s="281">
        <f t="shared" si="87"/>
        <v>1609</v>
      </c>
      <c r="I545" s="240"/>
      <c r="J545" s="229"/>
      <c r="L545">
        <v>1609</v>
      </c>
    </row>
    <row r="546" customFormat="1" hidden="1" spans="1:12">
      <c r="A546" s="167" t="s">
        <v>518</v>
      </c>
      <c r="B546" s="240">
        <v>2963</v>
      </c>
      <c r="C546" s="287">
        <v>2597.810119</v>
      </c>
      <c r="D546" s="240">
        <v>3434</v>
      </c>
      <c r="E546" s="227"/>
      <c r="F546" s="228"/>
      <c r="G546" s="229"/>
      <c r="H546" s="281">
        <f t="shared" si="87"/>
        <v>2992</v>
      </c>
      <c r="I546" s="240"/>
      <c r="J546" s="229"/>
      <c r="L546">
        <v>2992</v>
      </c>
    </row>
    <row r="547" customFormat="1" hidden="1" spans="1:10">
      <c r="A547" s="167" t="s">
        <v>519</v>
      </c>
      <c r="B547" s="240">
        <v>0</v>
      </c>
      <c r="C547" s="287">
        <v>0</v>
      </c>
      <c r="D547" s="240"/>
      <c r="E547" s="227"/>
      <c r="F547" s="228"/>
      <c r="G547" s="229"/>
      <c r="H547" s="281">
        <f t="shared" si="87"/>
        <v>0</v>
      </c>
      <c r="I547" s="240"/>
      <c r="J547" s="229"/>
    </row>
    <row r="548" customFormat="1" hidden="1" spans="1:12">
      <c r="A548" s="167" t="s">
        <v>520</v>
      </c>
      <c r="B548" s="240">
        <v>9464</v>
      </c>
      <c r="C548" s="287">
        <v>10982.747503</v>
      </c>
      <c r="D548" s="240">
        <v>10941</v>
      </c>
      <c r="E548" s="227"/>
      <c r="F548" s="228"/>
      <c r="G548" s="229"/>
      <c r="H548" s="281">
        <f t="shared" si="87"/>
        <v>13574</v>
      </c>
      <c r="I548" s="240"/>
      <c r="J548" s="229"/>
      <c r="L548">
        <v>13574</v>
      </c>
    </row>
    <row r="549" customFormat="1" hidden="1" spans="1:12">
      <c r="A549" s="167" t="s">
        <v>521</v>
      </c>
      <c r="B549" s="240">
        <v>4620</v>
      </c>
      <c r="C549" s="287">
        <v>5221.201258</v>
      </c>
      <c r="D549" s="240">
        <v>6242</v>
      </c>
      <c r="E549" s="227"/>
      <c r="F549" s="228"/>
      <c r="G549" s="229"/>
      <c r="H549" s="281">
        <f t="shared" si="87"/>
        <v>5210</v>
      </c>
      <c r="I549" s="240"/>
      <c r="J549" s="229"/>
      <c r="L549">
        <v>5210</v>
      </c>
    </row>
    <row r="550" customFormat="1" hidden="1" spans="1:14">
      <c r="A550" s="167" t="s">
        <v>522</v>
      </c>
      <c r="B550" s="240">
        <v>7894</v>
      </c>
      <c r="C550" s="287">
        <v>9078</v>
      </c>
      <c r="D550" s="240">
        <v>9454</v>
      </c>
      <c r="E550" s="227"/>
      <c r="F550" s="228"/>
      <c r="G550" s="229"/>
      <c r="H550" s="281">
        <f t="shared" si="87"/>
        <v>4225</v>
      </c>
      <c r="I550" s="240"/>
      <c r="J550" s="229"/>
      <c r="M550">
        <v>2118</v>
      </c>
      <c r="N550">
        <v>2107</v>
      </c>
    </row>
    <row r="551" customFormat="1" hidden="1" spans="1:12">
      <c r="A551" s="167" t="s">
        <v>523</v>
      </c>
      <c r="B551" s="240">
        <v>88</v>
      </c>
      <c r="C551" s="287">
        <v>83.907704</v>
      </c>
      <c r="D551" s="240">
        <v>84</v>
      </c>
      <c r="E551" s="227"/>
      <c r="F551" s="228"/>
      <c r="G551" s="229"/>
      <c r="H551" s="281">
        <f t="shared" si="87"/>
        <v>29</v>
      </c>
      <c r="I551" s="240"/>
      <c r="J551" s="229"/>
      <c r="L551">
        <v>29</v>
      </c>
    </row>
    <row r="552" customFormat="1" hidden="1" spans="1:10">
      <c r="A552" s="298" t="s">
        <v>524</v>
      </c>
      <c r="B552" s="276">
        <v>34</v>
      </c>
      <c r="C552" s="277">
        <v>9.6</v>
      </c>
      <c r="D552" s="276"/>
      <c r="E552" s="278"/>
      <c r="F552" s="276"/>
      <c r="G552" s="279"/>
      <c r="H552" s="277">
        <f>SUM(H553:H555)</f>
        <v>55</v>
      </c>
      <c r="I552" s="295">
        <f>H552-C552</f>
        <v>45.4</v>
      </c>
      <c r="J552" s="279"/>
    </row>
    <row r="553" customFormat="1" hidden="1" spans="1:10">
      <c r="A553" s="167" t="s">
        <v>525</v>
      </c>
      <c r="B553" s="240">
        <v>0</v>
      </c>
      <c r="C553" s="281">
        <v>0</v>
      </c>
      <c r="D553" s="240"/>
      <c r="E553" s="227"/>
      <c r="F553" s="228"/>
      <c r="G553" s="229"/>
      <c r="H553" s="281">
        <f t="shared" ref="H553:H555" si="88">L553+M553+N553</f>
        <v>0</v>
      </c>
      <c r="I553" s="240"/>
      <c r="J553" s="229"/>
    </row>
    <row r="554" customFormat="1" hidden="1" spans="1:10">
      <c r="A554" s="167" t="s">
        <v>526</v>
      </c>
      <c r="B554" s="240">
        <v>0</v>
      </c>
      <c r="C554" s="281">
        <v>0</v>
      </c>
      <c r="D554" s="240"/>
      <c r="E554" s="227"/>
      <c r="F554" s="240"/>
      <c r="G554" s="229"/>
      <c r="H554" s="281">
        <f t="shared" si="88"/>
        <v>0</v>
      </c>
      <c r="I554" s="240"/>
      <c r="J554" s="229"/>
    </row>
    <row r="555" customFormat="1" hidden="1" spans="1:14">
      <c r="A555" s="167" t="s">
        <v>527</v>
      </c>
      <c r="B555" s="240">
        <v>34</v>
      </c>
      <c r="C555" s="281">
        <v>9.6</v>
      </c>
      <c r="D555" s="240"/>
      <c r="E555" s="227"/>
      <c r="F555" s="240"/>
      <c r="G555" s="229"/>
      <c r="H555" s="281">
        <f t="shared" si="88"/>
        <v>55</v>
      </c>
      <c r="I555" s="240"/>
      <c r="J555" s="229"/>
      <c r="N555">
        <v>55</v>
      </c>
    </row>
    <row r="556" customFormat="1" hidden="1" spans="1:10">
      <c r="A556" s="298" t="s">
        <v>528</v>
      </c>
      <c r="B556" s="276">
        <v>1549</v>
      </c>
      <c r="C556" s="277">
        <v>0</v>
      </c>
      <c r="D556" s="276">
        <f>SUM(D557:D565)</f>
        <v>2436</v>
      </c>
      <c r="E556" s="278" t="e">
        <f>D556/C556*100</f>
        <v>#DIV/0!</v>
      </c>
      <c r="F556" s="276">
        <f>D556-B556</f>
        <v>887</v>
      </c>
      <c r="G556" s="279">
        <f>(D556/B556-1)*100</f>
        <v>57.2627501613944</v>
      </c>
      <c r="H556" s="277">
        <f>SUM(H557:H565)</f>
        <v>3498</v>
      </c>
      <c r="I556" s="295">
        <f>H556-C556</f>
        <v>3498</v>
      </c>
      <c r="J556" s="279" t="e">
        <f>(H556/C556-1)*100</f>
        <v>#DIV/0!</v>
      </c>
    </row>
    <row r="557" customFormat="1" hidden="1" spans="1:10">
      <c r="A557" s="167" t="s">
        <v>529</v>
      </c>
      <c r="B557" s="240">
        <v>0</v>
      </c>
      <c r="C557" s="281">
        <v>0</v>
      </c>
      <c r="D557" s="240"/>
      <c r="E557" s="227"/>
      <c r="F557" s="228"/>
      <c r="G557" s="229"/>
      <c r="H557" s="281">
        <f t="shared" ref="H557:H565" si="89">L557+M557+N557</f>
        <v>0</v>
      </c>
      <c r="I557" s="240">
        <v>0</v>
      </c>
      <c r="J557" s="229">
        <v>0</v>
      </c>
    </row>
    <row r="558" customFormat="1" hidden="1" spans="1:10">
      <c r="A558" s="167" t="s">
        <v>530</v>
      </c>
      <c r="B558" s="240">
        <v>100</v>
      </c>
      <c r="C558" s="281">
        <v>0</v>
      </c>
      <c r="D558" s="240">
        <v>235</v>
      </c>
      <c r="E558" s="227"/>
      <c r="F558" s="228"/>
      <c r="G558" s="229"/>
      <c r="H558" s="281">
        <f t="shared" si="89"/>
        <v>0</v>
      </c>
      <c r="I558" s="240">
        <v>0</v>
      </c>
      <c r="J558" s="229">
        <v>0</v>
      </c>
    </row>
    <row r="559" customFormat="1" hidden="1" spans="1:10">
      <c r="A559" s="167" t="s">
        <v>531</v>
      </c>
      <c r="B559" s="240">
        <v>983</v>
      </c>
      <c r="C559" s="281">
        <v>0</v>
      </c>
      <c r="D559" s="240">
        <v>1700</v>
      </c>
      <c r="E559" s="227"/>
      <c r="F559" s="228"/>
      <c r="G559" s="229"/>
      <c r="H559" s="281">
        <f t="shared" si="89"/>
        <v>0</v>
      </c>
      <c r="I559" s="240">
        <v>0</v>
      </c>
      <c r="J559" s="229">
        <v>0</v>
      </c>
    </row>
    <row r="560" customFormat="1" hidden="1" spans="1:10">
      <c r="A560" s="167" t="s">
        <v>532</v>
      </c>
      <c r="B560" s="240">
        <v>346</v>
      </c>
      <c r="C560" s="281">
        <v>0</v>
      </c>
      <c r="D560" s="240">
        <v>313</v>
      </c>
      <c r="E560" s="227"/>
      <c r="F560" s="228"/>
      <c r="G560" s="229"/>
      <c r="H560" s="281">
        <f t="shared" si="89"/>
        <v>0</v>
      </c>
      <c r="I560" s="240">
        <v>0</v>
      </c>
      <c r="J560" s="229">
        <v>0</v>
      </c>
    </row>
    <row r="561" customFormat="1" hidden="1" spans="1:10">
      <c r="A561" s="167" t="s">
        <v>533</v>
      </c>
      <c r="B561" s="240">
        <v>0</v>
      </c>
      <c r="C561" s="281">
        <v>0</v>
      </c>
      <c r="D561" s="240"/>
      <c r="E561" s="227"/>
      <c r="F561" s="228"/>
      <c r="G561" s="229"/>
      <c r="H561" s="281">
        <f t="shared" si="89"/>
        <v>0</v>
      </c>
      <c r="I561" s="240">
        <v>0</v>
      </c>
      <c r="J561" s="229">
        <v>0</v>
      </c>
    </row>
    <row r="562" customFormat="1" hidden="1" spans="1:10">
      <c r="A562" s="167" t="s">
        <v>534</v>
      </c>
      <c r="B562" s="240"/>
      <c r="C562" s="281">
        <v>0</v>
      </c>
      <c r="D562" s="240">
        <v>38</v>
      </c>
      <c r="E562" s="227"/>
      <c r="F562" s="228"/>
      <c r="G562" s="229"/>
      <c r="H562" s="281">
        <f t="shared" si="89"/>
        <v>0</v>
      </c>
      <c r="I562" s="240">
        <v>0</v>
      </c>
      <c r="J562" s="229">
        <v>0</v>
      </c>
    </row>
    <row r="563" customFormat="1" hidden="1" spans="1:10">
      <c r="A563" s="167" t="s">
        <v>535</v>
      </c>
      <c r="B563" s="240"/>
      <c r="C563" s="281">
        <v>0</v>
      </c>
      <c r="D563" s="240"/>
      <c r="E563" s="227"/>
      <c r="F563" s="228"/>
      <c r="G563" s="229"/>
      <c r="H563" s="281">
        <f t="shared" si="89"/>
        <v>0</v>
      </c>
      <c r="I563" s="240">
        <v>0</v>
      </c>
      <c r="J563" s="229">
        <v>0</v>
      </c>
    </row>
    <row r="564" customFormat="1" hidden="1" spans="1:10">
      <c r="A564" s="167" t="s">
        <v>536</v>
      </c>
      <c r="B564" s="240"/>
      <c r="C564" s="281">
        <v>0</v>
      </c>
      <c r="D564" s="240"/>
      <c r="E564" s="227"/>
      <c r="F564" s="228"/>
      <c r="G564" s="229"/>
      <c r="H564" s="281">
        <f t="shared" si="89"/>
        <v>0</v>
      </c>
      <c r="I564" s="240">
        <v>0</v>
      </c>
      <c r="J564" s="229">
        <v>0</v>
      </c>
    </row>
    <row r="565" customFormat="1" hidden="1" spans="1:14">
      <c r="A565" s="167" t="s">
        <v>537</v>
      </c>
      <c r="B565" s="240">
        <v>120</v>
      </c>
      <c r="C565" s="281">
        <v>0</v>
      </c>
      <c r="D565" s="240">
        <v>150</v>
      </c>
      <c r="E565" s="227"/>
      <c r="F565" s="228"/>
      <c r="G565" s="229"/>
      <c r="H565" s="281">
        <f t="shared" si="89"/>
        <v>3498</v>
      </c>
      <c r="I565" s="240"/>
      <c r="J565" s="229"/>
      <c r="N565">
        <f>1000+2498</f>
        <v>3498</v>
      </c>
    </row>
    <row r="566" customFormat="1" hidden="1" spans="1:10">
      <c r="A566" s="298" t="s">
        <v>538</v>
      </c>
      <c r="B566" s="276">
        <v>3165</v>
      </c>
      <c r="C566" s="277">
        <v>2552.3392</v>
      </c>
      <c r="D566" s="276">
        <f>SUM(D567:D573)</f>
        <v>3216</v>
      </c>
      <c r="E566" s="278">
        <f>D566/C566*100</f>
        <v>126.002061168045</v>
      </c>
      <c r="F566" s="276">
        <f>D566-B566</f>
        <v>51</v>
      </c>
      <c r="G566" s="279">
        <f>(D566/B566-1)*100</f>
        <v>1.61137440758294</v>
      </c>
      <c r="H566" s="277">
        <f>SUM(H567:H573)</f>
        <v>618</v>
      </c>
      <c r="I566" s="295">
        <f>H566-C566</f>
        <v>-1934.3392</v>
      </c>
      <c r="J566" s="279">
        <f>(H566/C566-1)*100</f>
        <v>-75.7869173501704</v>
      </c>
    </row>
    <row r="567" customFormat="1" hidden="1" spans="1:10">
      <c r="A567" s="167" t="s">
        <v>539</v>
      </c>
      <c r="B567" s="240">
        <v>29</v>
      </c>
      <c r="C567" s="287">
        <v>0</v>
      </c>
      <c r="D567" s="240">
        <v>39</v>
      </c>
      <c r="E567" s="227"/>
      <c r="F567" s="228"/>
      <c r="G567" s="229"/>
      <c r="H567" s="281">
        <f t="shared" ref="H567:H573" si="90">L567+M567+N567</f>
        <v>0</v>
      </c>
      <c r="I567" s="240"/>
      <c r="J567" s="229"/>
    </row>
    <row r="568" customFormat="1" hidden="1" spans="1:12">
      <c r="A568" s="167" t="s">
        <v>540</v>
      </c>
      <c r="B568" s="240">
        <v>235</v>
      </c>
      <c r="C568" s="287">
        <v>1.9392</v>
      </c>
      <c r="D568" s="240">
        <v>271</v>
      </c>
      <c r="E568" s="227"/>
      <c r="F568" s="228"/>
      <c r="G568" s="229"/>
      <c r="H568" s="281">
        <f t="shared" si="90"/>
        <v>2</v>
      </c>
      <c r="I568" s="240"/>
      <c r="J568" s="229"/>
      <c r="L568">
        <v>2</v>
      </c>
    </row>
    <row r="569" customFormat="1" hidden="1" spans="1:10">
      <c r="A569" s="167" t="s">
        <v>541</v>
      </c>
      <c r="B569" s="240">
        <v>1815</v>
      </c>
      <c r="C569" s="287">
        <v>0</v>
      </c>
      <c r="D569" s="240">
        <v>1917</v>
      </c>
      <c r="E569" s="227"/>
      <c r="F569" s="228"/>
      <c r="G569" s="229"/>
      <c r="H569" s="281">
        <f t="shared" si="90"/>
        <v>0</v>
      </c>
      <c r="I569" s="240"/>
      <c r="J569" s="229"/>
    </row>
    <row r="570" customFormat="1" hidden="1" spans="1:10">
      <c r="A570" s="167" t="s">
        <v>542</v>
      </c>
      <c r="B570" s="240">
        <v>6</v>
      </c>
      <c r="C570" s="287">
        <v>6</v>
      </c>
      <c r="D570" s="240">
        <v>6</v>
      </c>
      <c r="E570" s="227"/>
      <c r="F570" s="228"/>
      <c r="G570" s="229"/>
      <c r="H570" s="281">
        <f t="shared" si="90"/>
        <v>0</v>
      </c>
      <c r="I570" s="240"/>
      <c r="J570" s="229"/>
    </row>
    <row r="571" customFormat="1" hidden="1" spans="1:12">
      <c r="A571" s="167" t="s">
        <v>543</v>
      </c>
      <c r="B571" s="240">
        <v>489</v>
      </c>
      <c r="C571" s="287">
        <v>520</v>
      </c>
      <c r="D571" s="240">
        <v>379</v>
      </c>
      <c r="E571" s="227"/>
      <c r="F571" s="228"/>
      <c r="G571" s="229"/>
      <c r="H571" s="281">
        <f t="shared" si="90"/>
        <v>200</v>
      </c>
      <c r="I571" s="240"/>
      <c r="J571" s="229"/>
      <c r="L571">
        <v>200</v>
      </c>
    </row>
    <row r="572" customFormat="1" hidden="1" spans="1:10">
      <c r="A572" s="167" t="s">
        <v>544</v>
      </c>
      <c r="B572" s="240">
        <v>195</v>
      </c>
      <c r="C572" s="287">
        <v>0</v>
      </c>
      <c r="D572" s="240">
        <v>199</v>
      </c>
      <c r="E572" s="227"/>
      <c r="F572" s="228"/>
      <c r="G572" s="229"/>
      <c r="H572" s="281">
        <f t="shared" si="90"/>
        <v>0</v>
      </c>
      <c r="I572" s="240"/>
      <c r="J572" s="229"/>
    </row>
    <row r="573" customFormat="1" hidden="1" spans="1:14">
      <c r="A573" s="167" t="s">
        <v>545</v>
      </c>
      <c r="B573" s="240">
        <v>396</v>
      </c>
      <c r="C573" s="287">
        <v>2024.4</v>
      </c>
      <c r="D573" s="240">
        <v>405</v>
      </c>
      <c r="E573" s="227"/>
      <c r="F573" s="228"/>
      <c r="G573" s="229"/>
      <c r="H573" s="281">
        <f t="shared" si="90"/>
        <v>416</v>
      </c>
      <c r="I573" s="240"/>
      <c r="J573" s="229"/>
      <c r="L573">
        <v>207</v>
      </c>
      <c r="N573">
        <v>209</v>
      </c>
    </row>
    <row r="574" customFormat="1" hidden="1" spans="1:10">
      <c r="A574" s="298" t="s">
        <v>546</v>
      </c>
      <c r="B574" s="276">
        <v>599</v>
      </c>
      <c r="C574" s="277">
        <v>56.5</v>
      </c>
      <c r="D574" s="276">
        <f>SUM(D575:D580)</f>
        <v>22</v>
      </c>
      <c r="E574" s="278">
        <f>D574/C574*100</f>
        <v>38.9380530973451</v>
      </c>
      <c r="F574" s="276">
        <f>D574-B574</f>
        <v>-577</v>
      </c>
      <c r="G574" s="279">
        <f>(D574/B574-1)*100</f>
        <v>-96.3272120200334</v>
      </c>
      <c r="H574" s="277">
        <f>SUM(H575:H580)</f>
        <v>34</v>
      </c>
      <c r="I574" s="295">
        <f>H574-C574</f>
        <v>-22.5</v>
      </c>
      <c r="J574" s="279">
        <f>(H574/C574-1)*100</f>
        <v>-39.8230088495575</v>
      </c>
    </row>
    <row r="575" customFormat="1" hidden="1" spans="1:12">
      <c r="A575" s="167" t="s">
        <v>547</v>
      </c>
      <c r="B575" s="240">
        <v>244</v>
      </c>
      <c r="C575" s="287">
        <v>30</v>
      </c>
      <c r="D575" s="240">
        <v>9</v>
      </c>
      <c r="E575" s="227"/>
      <c r="F575" s="228"/>
      <c r="G575" s="229"/>
      <c r="H575" s="281">
        <f t="shared" ref="H575:H580" si="91">L575+M575+N575</f>
        <v>30</v>
      </c>
      <c r="I575" s="240"/>
      <c r="J575" s="229"/>
      <c r="L575">
        <v>30</v>
      </c>
    </row>
    <row r="576" customFormat="1" hidden="1" spans="1:10">
      <c r="A576" s="167" t="s">
        <v>548</v>
      </c>
      <c r="B576" s="240">
        <v>0</v>
      </c>
      <c r="C576" s="287">
        <v>0</v>
      </c>
      <c r="D576" s="240"/>
      <c r="E576" s="227"/>
      <c r="F576" s="228"/>
      <c r="G576" s="229"/>
      <c r="H576" s="281">
        <f t="shared" si="91"/>
        <v>0</v>
      </c>
      <c r="I576" s="240"/>
      <c r="J576" s="229"/>
    </row>
    <row r="577" customFormat="1" hidden="1" spans="1:10">
      <c r="A577" s="167" t="s">
        <v>549</v>
      </c>
      <c r="B577" s="240">
        <v>0</v>
      </c>
      <c r="C577" s="287">
        <v>0</v>
      </c>
      <c r="D577" s="240"/>
      <c r="E577" s="227"/>
      <c r="F577" s="228"/>
      <c r="G577" s="229"/>
      <c r="H577" s="281">
        <f t="shared" si="91"/>
        <v>0</v>
      </c>
      <c r="I577" s="240"/>
      <c r="J577" s="229"/>
    </row>
    <row r="578" customFormat="1" hidden="1" spans="1:10">
      <c r="A578" s="167" t="s">
        <v>550</v>
      </c>
      <c r="B578" s="240">
        <v>0</v>
      </c>
      <c r="C578" s="287">
        <v>0</v>
      </c>
      <c r="D578" s="240"/>
      <c r="E578" s="227"/>
      <c r="F578" s="228"/>
      <c r="G578" s="229"/>
      <c r="H578" s="281">
        <f t="shared" si="91"/>
        <v>0</v>
      </c>
      <c r="I578" s="240"/>
      <c r="J578" s="229"/>
    </row>
    <row r="579" customFormat="1" hidden="1" spans="1:14">
      <c r="A579" s="167" t="s">
        <v>217</v>
      </c>
      <c r="B579" s="240">
        <v>42</v>
      </c>
      <c r="C579" s="287">
        <v>22.5</v>
      </c>
      <c r="D579" s="240">
        <v>13</v>
      </c>
      <c r="E579" s="227"/>
      <c r="F579" s="228"/>
      <c r="G579" s="229"/>
      <c r="H579" s="281">
        <f t="shared" si="91"/>
        <v>4</v>
      </c>
      <c r="I579" s="240"/>
      <c r="J579" s="229"/>
      <c r="L579">
        <v>3</v>
      </c>
      <c r="N579">
        <v>1</v>
      </c>
    </row>
    <row r="580" customFormat="1" hidden="1" spans="1:10">
      <c r="A580" s="167" t="s">
        <v>551</v>
      </c>
      <c r="B580" s="284">
        <v>313</v>
      </c>
      <c r="C580" s="287">
        <v>4</v>
      </c>
      <c r="D580" s="284"/>
      <c r="E580" s="227"/>
      <c r="F580" s="228"/>
      <c r="G580" s="229"/>
      <c r="H580" s="281">
        <f t="shared" si="91"/>
        <v>0</v>
      </c>
      <c r="I580" s="240"/>
      <c r="J580" s="229"/>
    </row>
    <row r="581" customFormat="1" hidden="1" spans="1:10">
      <c r="A581" s="298" t="s">
        <v>552</v>
      </c>
      <c r="B581" s="276">
        <v>1102</v>
      </c>
      <c r="C581" s="277">
        <v>1170.190517</v>
      </c>
      <c r="D581" s="276">
        <f>SUM(D582:D588)</f>
        <v>1060</v>
      </c>
      <c r="E581" s="278">
        <f>D581/C581*100</f>
        <v>90.5835404236146</v>
      </c>
      <c r="F581" s="276">
        <f>D581-B581</f>
        <v>-42</v>
      </c>
      <c r="G581" s="279">
        <f>(D581/B581-1)*100</f>
        <v>-3.81125226860254</v>
      </c>
      <c r="H581" s="277">
        <f>SUM(H582:H588)</f>
        <v>835</v>
      </c>
      <c r="I581" s="295">
        <f>H581-C581</f>
        <v>-335.190517</v>
      </c>
      <c r="J581" s="279">
        <f>(H581/C581-1)*100</f>
        <v>-28.6440978738507</v>
      </c>
    </row>
    <row r="582" customFormat="1" hidden="1" spans="1:12">
      <c r="A582" s="167" t="s">
        <v>553</v>
      </c>
      <c r="B582" s="240">
        <v>97</v>
      </c>
      <c r="C582" s="287">
        <v>70</v>
      </c>
      <c r="D582" s="240">
        <v>95</v>
      </c>
      <c r="E582" s="227"/>
      <c r="F582" s="228"/>
      <c r="G582" s="229"/>
      <c r="H582" s="281">
        <f t="shared" ref="H582:H588" si="92">L582+M582+N582</f>
        <v>59</v>
      </c>
      <c r="I582" s="240"/>
      <c r="J582" s="229"/>
      <c r="L582">
        <v>59</v>
      </c>
    </row>
    <row r="583" customFormat="1" hidden="1" spans="1:12">
      <c r="A583" s="167" t="s">
        <v>554</v>
      </c>
      <c r="B583" s="240">
        <v>655</v>
      </c>
      <c r="C583" s="287">
        <v>780</v>
      </c>
      <c r="D583" s="240">
        <v>703</v>
      </c>
      <c r="E583" s="227"/>
      <c r="F583" s="228"/>
      <c r="G583" s="229"/>
      <c r="H583" s="281">
        <f t="shared" si="92"/>
        <v>720</v>
      </c>
      <c r="I583" s="240"/>
      <c r="J583" s="229"/>
      <c r="L583">
        <v>720</v>
      </c>
    </row>
    <row r="584" customFormat="1" hidden="1" spans="1:10">
      <c r="A584" s="167" t="s">
        <v>555</v>
      </c>
      <c r="B584" s="240">
        <v>0</v>
      </c>
      <c r="C584" s="287">
        <v>0</v>
      </c>
      <c r="D584" s="240"/>
      <c r="E584" s="227"/>
      <c r="F584" s="228"/>
      <c r="G584" s="229"/>
      <c r="H584" s="281">
        <f t="shared" si="92"/>
        <v>0</v>
      </c>
      <c r="I584" s="240"/>
      <c r="J584" s="229"/>
    </row>
    <row r="585" customFormat="1" hidden="1" spans="1:10">
      <c r="A585" s="167" t="s">
        <v>556</v>
      </c>
      <c r="B585" s="240">
        <v>211</v>
      </c>
      <c r="C585" s="287">
        <v>219.230811</v>
      </c>
      <c r="D585" s="240">
        <v>174</v>
      </c>
      <c r="E585" s="227"/>
      <c r="F585" s="228"/>
      <c r="G585" s="229"/>
      <c r="H585" s="281">
        <f t="shared" si="92"/>
        <v>0</v>
      </c>
      <c r="I585" s="240"/>
      <c r="J585" s="229"/>
    </row>
    <row r="586" customFormat="1" hidden="1" spans="1:12">
      <c r="A586" s="167" t="s">
        <v>557</v>
      </c>
      <c r="B586" s="240">
        <v>71</v>
      </c>
      <c r="C586" s="287">
        <v>100.959706</v>
      </c>
      <c r="D586" s="240">
        <v>88</v>
      </c>
      <c r="E586" s="227"/>
      <c r="F586" s="228"/>
      <c r="G586" s="229"/>
      <c r="H586" s="281">
        <f t="shared" si="92"/>
        <v>51</v>
      </c>
      <c r="I586" s="240"/>
      <c r="J586" s="229"/>
      <c r="L586">
        <v>51</v>
      </c>
    </row>
    <row r="587" customFormat="1" hidden="1" spans="1:10">
      <c r="A587" s="167" t="s">
        <v>558</v>
      </c>
      <c r="B587" s="240">
        <v>68</v>
      </c>
      <c r="C587" s="287"/>
      <c r="D587" s="240"/>
      <c r="E587" s="227"/>
      <c r="F587" s="228"/>
      <c r="G587" s="229"/>
      <c r="H587" s="281">
        <f t="shared" si="92"/>
        <v>0</v>
      </c>
      <c r="I587" s="240"/>
      <c r="J587" s="229"/>
    </row>
    <row r="588" customFormat="1" hidden="1" spans="1:12">
      <c r="A588" s="167" t="s">
        <v>559</v>
      </c>
      <c r="B588" s="240"/>
      <c r="C588" s="287">
        <v>0</v>
      </c>
      <c r="D588" s="240"/>
      <c r="E588" s="227"/>
      <c r="F588" s="228"/>
      <c r="G588" s="229"/>
      <c r="H588" s="281">
        <f t="shared" si="92"/>
        <v>5</v>
      </c>
      <c r="I588" s="240"/>
      <c r="J588" s="229"/>
      <c r="L588">
        <v>5</v>
      </c>
    </row>
    <row r="589" customFormat="1" hidden="1" spans="1:10">
      <c r="A589" s="298" t="s">
        <v>560</v>
      </c>
      <c r="B589" s="276">
        <v>1262</v>
      </c>
      <c r="C589" s="277">
        <v>579.433338</v>
      </c>
      <c r="D589" s="276">
        <f>SUM(D590:D597)</f>
        <v>1186</v>
      </c>
      <c r="E589" s="278">
        <f>D589/C589*100</f>
        <v>204.68273435796</v>
      </c>
      <c r="F589" s="276">
        <f>D589-B589</f>
        <v>-76</v>
      </c>
      <c r="G589" s="279">
        <f>(D589/B589-1)*100</f>
        <v>-6.02218700475435</v>
      </c>
      <c r="H589" s="277">
        <f>SUM(H590:H597)</f>
        <v>2044</v>
      </c>
      <c r="I589" s="295">
        <f>H589-C589</f>
        <v>1464.566662</v>
      </c>
      <c r="J589" s="279">
        <f>(H589/C589-1)*100</f>
        <v>252.758439315067</v>
      </c>
    </row>
    <row r="590" customFormat="1" hidden="1" spans="1:12">
      <c r="A590" s="167" t="s">
        <v>152</v>
      </c>
      <c r="B590" s="240">
        <v>79</v>
      </c>
      <c r="C590" s="287">
        <v>70.469338</v>
      </c>
      <c r="D590" s="240">
        <v>72</v>
      </c>
      <c r="E590" s="227"/>
      <c r="F590" s="228"/>
      <c r="G590" s="229"/>
      <c r="H590" s="281">
        <f t="shared" ref="H590:H597" si="93">L590+M590+N590</f>
        <v>81</v>
      </c>
      <c r="I590" s="240"/>
      <c r="J590" s="229"/>
      <c r="L590">
        <v>81</v>
      </c>
    </row>
    <row r="591" customFormat="1" hidden="1" spans="1:10">
      <c r="A591" s="167" t="s">
        <v>153</v>
      </c>
      <c r="B591" s="240">
        <v>16</v>
      </c>
      <c r="C591" s="287">
        <v>0</v>
      </c>
      <c r="D591" s="240"/>
      <c r="E591" s="227"/>
      <c r="F591" s="228"/>
      <c r="G591" s="229"/>
      <c r="H591" s="281">
        <f t="shared" si="93"/>
        <v>0</v>
      </c>
      <c r="I591" s="240"/>
      <c r="J591" s="229"/>
    </row>
    <row r="592" customFormat="1" hidden="1" spans="1:10">
      <c r="A592" s="167" t="s">
        <v>154</v>
      </c>
      <c r="B592" s="240">
        <v>0</v>
      </c>
      <c r="C592" s="287">
        <v>0</v>
      </c>
      <c r="D592" s="240"/>
      <c r="E592" s="227"/>
      <c r="F592" s="228"/>
      <c r="G592" s="229"/>
      <c r="H592" s="281">
        <f t="shared" si="93"/>
        <v>0</v>
      </c>
      <c r="I592" s="240"/>
      <c r="J592" s="229"/>
    </row>
    <row r="593" customFormat="1" hidden="1" spans="1:14">
      <c r="A593" s="167" t="s">
        <v>561</v>
      </c>
      <c r="B593" s="240">
        <v>179</v>
      </c>
      <c r="C593" s="287">
        <v>64.3</v>
      </c>
      <c r="D593" s="240">
        <v>91</v>
      </c>
      <c r="E593" s="227"/>
      <c r="F593" s="228"/>
      <c r="G593" s="229"/>
      <c r="H593" s="281">
        <f t="shared" si="93"/>
        <v>137</v>
      </c>
      <c r="I593" s="240"/>
      <c r="J593" s="229"/>
      <c r="L593">
        <v>40</v>
      </c>
      <c r="M593">
        <v>95</v>
      </c>
      <c r="N593">
        <v>2</v>
      </c>
    </row>
    <row r="594" customFormat="1" hidden="1" spans="1:14">
      <c r="A594" s="167" t="s">
        <v>562</v>
      </c>
      <c r="B594" s="240">
        <v>120</v>
      </c>
      <c r="C594" s="287">
        <v>52.366</v>
      </c>
      <c r="D594" s="240">
        <v>131</v>
      </c>
      <c r="E594" s="227"/>
      <c r="F594" s="228"/>
      <c r="G594" s="229"/>
      <c r="H594" s="281">
        <f t="shared" si="93"/>
        <v>82</v>
      </c>
      <c r="I594" s="240"/>
      <c r="J594" s="229"/>
      <c r="L594">
        <v>11</v>
      </c>
      <c r="M594">
        <v>65</v>
      </c>
      <c r="N594">
        <v>6</v>
      </c>
    </row>
    <row r="595" customFormat="1" hidden="1" spans="1:10">
      <c r="A595" s="167" t="s">
        <v>563</v>
      </c>
      <c r="B595" s="240">
        <v>7</v>
      </c>
      <c r="C595" s="287">
        <v>0</v>
      </c>
      <c r="D595" s="240">
        <v>2</v>
      </c>
      <c r="E595" s="227"/>
      <c r="F595" s="228"/>
      <c r="G595" s="229"/>
      <c r="H595" s="281">
        <f t="shared" si="93"/>
        <v>0</v>
      </c>
      <c r="I595" s="240"/>
      <c r="J595" s="229"/>
    </row>
    <row r="596" s="208" customFormat="1" hidden="1" spans="1:12">
      <c r="A596" s="155" t="s">
        <v>564</v>
      </c>
      <c r="B596" s="240">
        <v>692</v>
      </c>
      <c r="C596" s="287">
        <v>215.44</v>
      </c>
      <c r="D596" s="240">
        <v>744</v>
      </c>
      <c r="E596" s="227"/>
      <c r="F596" s="228"/>
      <c r="G596" s="229"/>
      <c r="H596" s="281">
        <f t="shared" si="93"/>
        <v>230</v>
      </c>
      <c r="I596" s="240"/>
      <c r="J596" s="229"/>
      <c r="L596" s="208">
        <v>230</v>
      </c>
    </row>
    <row r="597" customFormat="1" hidden="1" spans="1:14">
      <c r="A597" s="167" t="s">
        <v>565</v>
      </c>
      <c r="B597" s="240">
        <v>169</v>
      </c>
      <c r="C597" s="287">
        <v>176.858</v>
      </c>
      <c r="D597" s="240">
        <v>146</v>
      </c>
      <c r="E597" s="227"/>
      <c r="F597" s="228"/>
      <c r="G597" s="229"/>
      <c r="H597" s="281">
        <f t="shared" si="93"/>
        <v>1514</v>
      </c>
      <c r="I597" s="240"/>
      <c r="J597" s="229"/>
      <c r="L597">
        <v>175</v>
      </c>
      <c r="M597">
        <f>40+23</f>
        <v>63</v>
      </c>
      <c r="N597">
        <v>1276</v>
      </c>
    </row>
    <row r="598" customFormat="1" hidden="1" spans="1:10">
      <c r="A598" s="298" t="s">
        <v>566</v>
      </c>
      <c r="B598" s="276"/>
      <c r="C598" s="277"/>
      <c r="D598" s="276">
        <f>SUM(D599:D602)</f>
        <v>5</v>
      </c>
      <c r="E598" s="278"/>
      <c r="F598" s="276"/>
      <c r="G598" s="279"/>
      <c r="H598" s="277">
        <f>SUM(H599:H602)</f>
        <v>28</v>
      </c>
      <c r="I598" s="295">
        <f>H598-C598</f>
        <v>28</v>
      </c>
      <c r="J598" s="279"/>
    </row>
    <row r="599" customFormat="1" hidden="1" spans="1:12">
      <c r="A599" s="167" t="s">
        <v>152</v>
      </c>
      <c r="B599" s="240"/>
      <c r="C599" s="287">
        <v>0</v>
      </c>
      <c r="D599" s="240"/>
      <c r="E599" s="227"/>
      <c r="F599" s="228"/>
      <c r="G599" s="229"/>
      <c r="H599" s="281">
        <f t="shared" ref="H599:H602" si="94">L599+M599+N599</f>
        <v>23</v>
      </c>
      <c r="I599" s="240"/>
      <c r="J599" s="229"/>
      <c r="L599">
        <v>23</v>
      </c>
    </row>
    <row r="600" customFormat="1" hidden="1" spans="1:10">
      <c r="A600" s="167" t="s">
        <v>153</v>
      </c>
      <c r="B600" s="240"/>
      <c r="C600" s="287">
        <v>0</v>
      </c>
      <c r="D600" s="240"/>
      <c r="E600" s="227"/>
      <c r="F600" s="228"/>
      <c r="G600" s="229"/>
      <c r="H600" s="281">
        <f t="shared" si="94"/>
        <v>0</v>
      </c>
      <c r="I600" s="240"/>
      <c r="J600" s="229"/>
    </row>
    <row r="601" customFormat="1" hidden="1" spans="1:10">
      <c r="A601" s="167" t="s">
        <v>154</v>
      </c>
      <c r="B601" s="240"/>
      <c r="C601" s="287">
        <v>0</v>
      </c>
      <c r="D601" s="240"/>
      <c r="E601" s="227"/>
      <c r="F601" s="228"/>
      <c r="G601" s="229"/>
      <c r="H601" s="281">
        <f t="shared" si="94"/>
        <v>0</v>
      </c>
      <c r="I601" s="240"/>
      <c r="J601" s="229"/>
    </row>
    <row r="602" customFormat="1" hidden="1" spans="1:12">
      <c r="A602" s="167" t="s">
        <v>567</v>
      </c>
      <c r="B602" s="240"/>
      <c r="C602" s="287">
        <v>0</v>
      </c>
      <c r="D602" s="240">
        <v>5</v>
      </c>
      <c r="E602" s="227"/>
      <c r="F602" s="228"/>
      <c r="G602" s="229"/>
      <c r="H602" s="281">
        <f t="shared" si="94"/>
        <v>5</v>
      </c>
      <c r="I602" s="240"/>
      <c r="J602" s="229"/>
      <c r="L602">
        <v>5</v>
      </c>
    </row>
    <row r="603" customFormat="1" hidden="1" spans="1:10">
      <c r="A603" s="298" t="s">
        <v>568</v>
      </c>
      <c r="B603" s="276">
        <v>5888</v>
      </c>
      <c r="C603" s="277">
        <v>4021.7</v>
      </c>
      <c r="D603" s="276">
        <f>SUM(D604:D605)</f>
        <v>3058</v>
      </c>
      <c r="E603" s="278">
        <f>D603/C603*100</f>
        <v>76.0374965810478</v>
      </c>
      <c r="F603" s="276">
        <f>D603-B603</f>
        <v>-2830</v>
      </c>
      <c r="G603" s="279">
        <f>(D603/B603-1)*100</f>
        <v>-48.0638586956522</v>
      </c>
      <c r="H603" s="277">
        <f>SUM(H604:H605)</f>
        <v>1284</v>
      </c>
      <c r="I603" s="295">
        <f>H603-C603</f>
        <v>-2737.7</v>
      </c>
      <c r="J603" s="279">
        <f>(H603/C603-1)*100</f>
        <v>-68.0732028744063</v>
      </c>
    </row>
    <row r="604" s="208" customFormat="1" hidden="1" spans="1:12">
      <c r="A604" s="283" t="s">
        <v>569</v>
      </c>
      <c r="B604" s="284">
        <v>940</v>
      </c>
      <c r="C604" s="287">
        <v>913.5</v>
      </c>
      <c r="D604" s="240">
        <v>513</v>
      </c>
      <c r="E604" s="227"/>
      <c r="F604" s="228"/>
      <c r="G604" s="229"/>
      <c r="H604" s="281">
        <f t="shared" ref="H604:H608" si="95">L604+M604+N604</f>
        <v>252</v>
      </c>
      <c r="I604" s="240">
        <v>0</v>
      </c>
      <c r="J604" s="229">
        <v>0</v>
      </c>
      <c r="L604" s="208">
        <v>252</v>
      </c>
    </row>
    <row r="605" s="208" customFormat="1" hidden="1" spans="1:12">
      <c r="A605" s="283" t="s">
        <v>570</v>
      </c>
      <c r="B605" s="284">
        <v>4948</v>
      </c>
      <c r="C605" s="287">
        <v>3108.2</v>
      </c>
      <c r="D605" s="240">
        <v>2545</v>
      </c>
      <c r="E605" s="227"/>
      <c r="F605" s="228"/>
      <c r="G605" s="229"/>
      <c r="H605" s="281">
        <f t="shared" si="95"/>
        <v>1032</v>
      </c>
      <c r="I605" s="240">
        <v>0</v>
      </c>
      <c r="J605" s="229">
        <v>0</v>
      </c>
      <c r="L605" s="208">
        <v>1032</v>
      </c>
    </row>
    <row r="606" customFormat="1" hidden="1" spans="1:10">
      <c r="A606" s="298" t="s">
        <v>571</v>
      </c>
      <c r="B606" s="276">
        <v>202</v>
      </c>
      <c r="C606" s="277"/>
      <c r="D606" s="276">
        <f>SUM(D607:D608)</f>
        <v>196</v>
      </c>
      <c r="E606" s="278"/>
      <c r="F606" s="276">
        <f>D606-B606</f>
        <v>-6</v>
      </c>
      <c r="G606" s="279">
        <f>(D606/B606-1)*100</f>
        <v>-2.97029702970297</v>
      </c>
      <c r="H606" s="277"/>
      <c r="I606" s="295">
        <f>H606-C606</f>
        <v>0</v>
      </c>
      <c r="J606" s="279"/>
    </row>
    <row r="607" s="208" customFormat="1" hidden="1" spans="1:10">
      <c r="A607" s="283" t="s">
        <v>572</v>
      </c>
      <c r="B607" s="240">
        <v>71</v>
      </c>
      <c r="C607" s="307">
        <v>0</v>
      </c>
      <c r="D607" s="240">
        <v>132</v>
      </c>
      <c r="E607" s="227"/>
      <c r="F607" s="240"/>
      <c r="G607" s="229"/>
      <c r="H607" s="281">
        <f t="shared" si="95"/>
        <v>0</v>
      </c>
      <c r="I607" s="240"/>
      <c r="J607" s="229"/>
    </row>
    <row r="608" s="208" customFormat="1" hidden="1" spans="1:10">
      <c r="A608" s="283" t="s">
        <v>573</v>
      </c>
      <c r="B608" s="240">
        <v>131</v>
      </c>
      <c r="C608" s="307">
        <v>0</v>
      </c>
      <c r="D608" s="240">
        <v>64</v>
      </c>
      <c r="E608" s="227"/>
      <c r="F608" s="228"/>
      <c r="G608" s="229"/>
      <c r="H608" s="281">
        <f t="shared" si="95"/>
        <v>0</v>
      </c>
      <c r="I608" s="240"/>
      <c r="J608" s="229"/>
    </row>
    <row r="609" customFormat="1" hidden="1" spans="1:10">
      <c r="A609" s="298" t="s">
        <v>574</v>
      </c>
      <c r="B609" s="276">
        <v>2047</v>
      </c>
      <c r="C609" s="277">
        <v>875.35</v>
      </c>
      <c r="D609" s="276">
        <f>SUM(D610:D611)</f>
        <v>1629</v>
      </c>
      <c r="E609" s="278"/>
      <c r="F609" s="276">
        <f>D609-B609</f>
        <v>-418</v>
      </c>
      <c r="G609" s="279">
        <f>(D609/B609-1)*100</f>
        <v>-20.4201270151441</v>
      </c>
      <c r="H609" s="277">
        <f>SUM(H610:H611)</f>
        <v>4823</v>
      </c>
      <c r="I609" s="295">
        <f>H609-C609</f>
        <v>3947.65</v>
      </c>
      <c r="J609" s="279"/>
    </row>
    <row r="610" s="208" customFormat="1" hidden="1" spans="1:10">
      <c r="A610" s="283" t="s">
        <v>575</v>
      </c>
      <c r="B610" s="240">
        <v>364</v>
      </c>
      <c r="C610" s="307">
        <v>0</v>
      </c>
      <c r="D610" s="240">
        <v>279</v>
      </c>
      <c r="E610" s="227"/>
      <c r="F610" s="240"/>
      <c r="G610" s="229"/>
      <c r="H610" s="281">
        <f t="shared" ref="H610:H614" si="96">L610+M610+N610</f>
        <v>0</v>
      </c>
      <c r="I610" s="240">
        <v>0</v>
      </c>
      <c r="J610" s="229"/>
    </row>
    <row r="611" s="208" customFormat="1" hidden="1" spans="1:13">
      <c r="A611" s="283" t="s">
        <v>576</v>
      </c>
      <c r="B611" s="240">
        <v>1683</v>
      </c>
      <c r="C611" s="287">
        <v>875.35</v>
      </c>
      <c r="D611" s="240">
        <v>1350</v>
      </c>
      <c r="E611" s="227"/>
      <c r="F611" s="240"/>
      <c r="G611" s="229"/>
      <c r="H611" s="281">
        <f t="shared" si="96"/>
        <v>4823</v>
      </c>
      <c r="I611" s="240">
        <v>0</v>
      </c>
      <c r="J611" s="229"/>
      <c r="L611" s="208">
        <v>1049</v>
      </c>
      <c r="M611" s="208">
        <v>3774</v>
      </c>
    </row>
    <row r="612" customFormat="1" hidden="1" spans="1:10">
      <c r="A612" s="298" t="s">
        <v>577</v>
      </c>
      <c r="B612" s="276"/>
      <c r="C612" s="277"/>
      <c r="D612" s="276"/>
      <c r="E612" s="278"/>
      <c r="F612" s="276"/>
      <c r="G612" s="279"/>
      <c r="H612" s="277"/>
      <c r="I612" s="295">
        <f>H612-C612</f>
        <v>0</v>
      </c>
      <c r="J612" s="279"/>
    </row>
    <row r="613" customFormat="1" hidden="1" spans="1:10">
      <c r="A613" s="167" t="s">
        <v>578</v>
      </c>
      <c r="B613" s="240"/>
      <c r="C613" s="281">
        <v>0</v>
      </c>
      <c r="D613" s="240"/>
      <c r="E613" s="227"/>
      <c r="F613" s="240"/>
      <c r="G613" s="229"/>
      <c r="H613" s="281">
        <f t="shared" si="96"/>
        <v>0</v>
      </c>
      <c r="I613" s="240">
        <v>0</v>
      </c>
      <c r="J613" s="229">
        <v>0</v>
      </c>
    </row>
    <row r="614" customFormat="1" hidden="1" spans="1:10">
      <c r="A614" s="167" t="s">
        <v>579</v>
      </c>
      <c r="B614" s="240"/>
      <c r="C614" s="281">
        <v>0</v>
      </c>
      <c r="D614" s="240"/>
      <c r="E614" s="227"/>
      <c r="F614" s="240"/>
      <c r="G614" s="229"/>
      <c r="H614" s="281">
        <f t="shared" si="96"/>
        <v>0</v>
      </c>
      <c r="I614" s="240">
        <v>0</v>
      </c>
      <c r="J614" s="229">
        <v>0</v>
      </c>
    </row>
    <row r="615" customFormat="1" hidden="1" spans="1:10">
      <c r="A615" s="298" t="s">
        <v>580</v>
      </c>
      <c r="B615" s="276">
        <v>23</v>
      </c>
      <c r="C615" s="277">
        <v>40</v>
      </c>
      <c r="D615" s="276">
        <f>SUM(D616:D617)</f>
        <v>25</v>
      </c>
      <c r="E615" s="278"/>
      <c r="F615" s="276">
        <f>D615-B615</f>
        <v>2</v>
      </c>
      <c r="G615" s="279">
        <f>(D615/B615-1)*100</f>
        <v>8.69565217391304</v>
      </c>
      <c r="H615" s="277">
        <f>SUM(H616:H617)</f>
        <v>60</v>
      </c>
      <c r="I615" s="295">
        <f>H615-C615</f>
        <v>20</v>
      </c>
      <c r="J615" s="279"/>
    </row>
    <row r="616" customFormat="1" hidden="1" spans="1:10">
      <c r="A616" s="167" t="s">
        <v>581</v>
      </c>
      <c r="B616" s="240">
        <v>0</v>
      </c>
      <c r="C616" s="286">
        <v>0</v>
      </c>
      <c r="D616" s="240"/>
      <c r="E616" s="227"/>
      <c r="F616" s="228"/>
      <c r="G616" s="229"/>
      <c r="H616" s="281">
        <f t="shared" ref="H616:H621" si="97">L616+M616+N616</f>
        <v>0</v>
      </c>
      <c r="I616" s="240"/>
      <c r="J616" s="229"/>
    </row>
    <row r="617" customFormat="1" hidden="1" spans="1:12">
      <c r="A617" s="167" t="s">
        <v>582</v>
      </c>
      <c r="B617" s="240">
        <v>23</v>
      </c>
      <c r="C617" s="287">
        <v>40</v>
      </c>
      <c r="D617" s="240">
        <v>25</v>
      </c>
      <c r="E617" s="227"/>
      <c r="F617" s="228"/>
      <c r="G617" s="229"/>
      <c r="H617" s="281">
        <f t="shared" si="97"/>
        <v>60</v>
      </c>
      <c r="I617" s="240"/>
      <c r="J617" s="229"/>
      <c r="L617">
        <v>60</v>
      </c>
    </row>
    <row r="618" customFormat="1" hidden="1" spans="1:10">
      <c r="A618" s="298" t="s">
        <v>583</v>
      </c>
      <c r="B618" s="276">
        <v>7906</v>
      </c>
      <c r="C618" s="277">
        <v>10678.43</v>
      </c>
      <c r="D618" s="276">
        <f>SUM(D619:D621)</f>
        <v>10574</v>
      </c>
      <c r="E618" s="278">
        <f>D618/C618*100</f>
        <v>99.0220472485187</v>
      </c>
      <c r="F618" s="276">
        <f>D618-B618</f>
        <v>2668</v>
      </c>
      <c r="G618" s="279">
        <f>(D618/B618-1)*100</f>
        <v>33.7465216291424</v>
      </c>
      <c r="H618" s="277">
        <f>SUM(H619:H621)</f>
        <v>8408</v>
      </c>
      <c r="I618" s="295">
        <f>H618-C618</f>
        <v>-2270.43</v>
      </c>
      <c r="J618" s="279">
        <f>(H618/C618-1)*100</f>
        <v>-21.2618334343157</v>
      </c>
    </row>
    <row r="619" s="208" customFormat="1" hidden="1" spans="1:14">
      <c r="A619" s="155" t="s">
        <v>584</v>
      </c>
      <c r="B619" s="240">
        <v>0</v>
      </c>
      <c r="C619" s="287">
        <v>1600</v>
      </c>
      <c r="D619" s="240">
        <v>2000</v>
      </c>
      <c r="E619" s="227"/>
      <c r="F619" s="228"/>
      <c r="G619" s="229"/>
      <c r="H619" s="281">
        <f t="shared" si="97"/>
        <v>27</v>
      </c>
      <c r="I619" s="240"/>
      <c r="J619" s="229"/>
      <c r="N619" s="208">
        <v>27</v>
      </c>
    </row>
    <row r="620" s="208" customFormat="1" hidden="1" spans="1:13">
      <c r="A620" s="155" t="s">
        <v>585</v>
      </c>
      <c r="B620" s="207">
        <v>7906</v>
      </c>
      <c r="C620" s="287">
        <v>9078.43</v>
      </c>
      <c r="D620" s="207">
        <v>8574</v>
      </c>
      <c r="E620" s="227"/>
      <c r="F620" s="228"/>
      <c r="G620" s="229"/>
      <c r="H620" s="281">
        <f t="shared" si="97"/>
        <v>8381</v>
      </c>
      <c r="I620" s="240"/>
      <c r="J620" s="229"/>
      <c r="L620" s="208">
        <v>770</v>
      </c>
      <c r="M620" s="208">
        <v>7611</v>
      </c>
    </row>
    <row r="621" s="208" customFormat="1" hidden="1" spans="1:10">
      <c r="A621" s="155" t="s">
        <v>586</v>
      </c>
      <c r="B621" s="240"/>
      <c r="C621" s="287">
        <v>0</v>
      </c>
      <c r="D621" s="240"/>
      <c r="E621" s="227"/>
      <c r="F621" s="228"/>
      <c r="G621" s="229"/>
      <c r="H621" s="281">
        <f t="shared" si="97"/>
        <v>0</v>
      </c>
      <c r="I621" s="240"/>
      <c r="J621" s="229"/>
    </row>
    <row r="622" customFormat="1" hidden="1" spans="1:10">
      <c r="A622" s="298" t="s">
        <v>587</v>
      </c>
      <c r="B622" s="276"/>
      <c r="C622" s="277"/>
      <c r="D622" s="276"/>
      <c r="E622" s="278"/>
      <c r="F622" s="276"/>
      <c r="G622" s="279"/>
      <c r="H622" s="277"/>
      <c r="I622" s="295">
        <f>H622-C622</f>
        <v>0</v>
      </c>
      <c r="J622" s="279"/>
    </row>
    <row r="623" s="208" customFormat="1" hidden="1" spans="1:10">
      <c r="A623" s="155" t="s">
        <v>588</v>
      </c>
      <c r="B623" s="240"/>
      <c r="C623" s="287">
        <v>0.019816</v>
      </c>
      <c r="D623" s="240"/>
      <c r="E623" s="227"/>
      <c r="F623" s="228"/>
      <c r="G623" s="229"/>
      <c r="H623" s="281">
        <f t="shared" ref="H623:H626" si="98">L623+M623+N623</f>
        <v>0</v>
      </c>
      <c r="I623" s="240"/>
      <c r="J623" s="229"/>
    </row>
    <row r="624" s="208" customFormat="1" hidden="1" spans="1:10">
      <c r="A624" s="155" t="s">
        <v>589</v>
      </c>
      <c r="B624" s="240"/>
      <c r="C624" s="287">
        <v>0</v>
      </c>
      <c r="D624" s="240"/>
      <c r="E624" s="227"/>
      <c r="F624" s="228"/>
      <c r="G624" s="229"/>
      <c r="H624" s="281">
        <f t="shared" si="98"/>
        <v>0</v>
      </c>
      <c r="I624" s="240"/>
      <c r="J624" s="229"/>
    </row>
    <row r="625" s="208" customFormat="1" hidden="1" spans="1:10">
      <c r="A625" s="155" t="s">
        <v>590</v>
      </c>
      <c r="B625" s="240"/>
      <c r="C625" s="287">
        <v>0</v>
      </c>
      <c r="D625" s="240"/>
      <c r="E625" s="227"/>
      <c r="F625" s="228"/>
      <c r="G625" s="229"/>
      <c r="H625" s="281">
        <f t="shared" si="98"/>
        <v>0</v>
      </c>
      <c r="I625" s="240"/>
      <c r="J625" s="229"/>
    </row>
    <row r="626" s="208" customFormat="1" hidden="1" spans="1:10">
      <c r="A626" s="155" t="s">
        <v>591</v>
      </c>
      <c r="B626" s="240"/>
      <c r="C626" s="287">
        <v>0</v>
      </c>
      <c r="D626" s="240"/>
      <c r="E626" s="227"/>
      <c r="F626" s="228"/>
      <c r="G626" s="229"/>
      <c r="H626" s="281">
        <f t="shared" si="98"/>
        <v>0</v>
      </c>
      <c r="I626" s="240"/>
      <c r="J626" s="229"/>
    </row>
    <row r="627" customFormat="1" hidden="1" spans="1:10">
      <c r="A627" s="298" t="s">
        <v>592</v>
      </c>
      <c r="B627" s="276">
        <v>645</v>
      </c>
      <c r="C627" s="277">
        <v>4136.949993</v>
      </c>
      <c r="D627" s="276">
        <f>SUM(D628:D634)</f>
        <v>462</v>
      </c>
      <c r="E627" s="278"/>
      <c r="F627" s="276"/>
      <c r="G627" s="279"/>
      <c r="H627" s="277">
        <f>SUM(H628:H634)</f>
        <v>1247</v>
      </c>
      <c r="I627" s="295">
        <f>H627-C627</f>
        <v>-2889.949993</v>
      </c>
      <c r="J627" s="279"/>
    </row>
    <row r="628" s="208" customFormat="1" hidden="1" spans="1:12">
      <c r="A628" s="155" t="s">
        <v>152</v>
      </c>
      <c r="B628" s="240">
        <v>98</v>
      </c>
      <c r="C628" s="287">
        <v>67.468902</v>
      </c>
      <c r="D628" s="240">
        <v>66</v>
      </c>
      <c r="E628" s="227"/>
      <c r="F628" s="228"/>
      <c r="G628" s="229"/>
      <c r="H628" s="281">
        <f t="shared" ref="H628:H634" si="99">L628+M628+N628</f>
        <v>63</v>
      </c>
      <c r="I628" s="240"/>
      <c r="J628" s="229"/>
      <c r="L628" s="208">
        <v>63</v>
      </c>
    </row>
    <row r="629" s="208" customFormat="1" hidden="1" spans="1:12">
      <c r="A629" s="155" t="s">
        <v>153</v>
      </c>
      <c r="B629" s="240">
        <v>42</v>
      </c>
      <c r="C629" s="287">
        <v>11.4</v>
      </c>
      <c r="D629" s="240">
        <v>11</v>
      </c>
      <c r="E629" s="227"/>
      <c r="F629" s="228"/>
      <c r="G629" s="229"/>
      <c r="H629" s="281">
        <f t="shared" si="99"/>
        <v>17</v>
      </c>
      <c r="I629" s="240"/>
      <c r="J629" s="229"/>
      <c r="L629" s="208">
        <v>17</v>
      </c>
    </row>
    <row r="630" s="208" customFormat="1" hidden="1" spans="1:10">
      <c r="A630" s="155" t="s">
        <v>154</v>
      </c>
      <c r="B630" s="240">
        <v>0</v>
      </c>
      <c r="C630" s="287">
        <v>0</v>
      </c>
      <c r="D630" s="240"/>
      <c r="E630" s="227"/>
      <c r="F630" s="228"/>
      <c r="G630" s="229"/>
      <c r="H630" s="281">
        <f t="shared" si="99"/>
        <v>0</v>
      </c>
      <c r="I630" s="240"/>
      <c r="J630" s="229"/>
    </row>
    <row r="631" s="208" customFormat="1" hidden="1" spans="1:12">
      <c r="A631" s="155" t="s">
        <v>593</v>
      </c>
      <c r="B631" s="240">
        <v>71</v>
      </c>
      <c r="C631" s="287">
        <v>59.45</v>
      </c>
      <c r="D631" s="240">
        <v>59</v>
      </c>
      <c r="E631" s="227"/>
      <c r="F631" s="228"/>
      <c r="G631" s="229"/>
      <c r="H631" s="281">
        <f t="shared" si="99"/>
        <v>30</v>
      </c>
      <c r="I631" s="240"/>
      <c r="J631" s="229"/>
      <c r="L631" s="208">
        <v>30</v>
      </c>
    </row>
    <row r="632" s="208" customFormat="1" hidden="1" spans="1:10">
      <c r="A632" s="155" t="s">
        <v>594</v>
      </c>
      <c r="B632" s="240">
        <v>0</v>
      </c>
      <c r="C632" s="287">
        <v>0</v>
      </c>
      <c r="D632" s="240"/>
      <c r="E632" s="227"/>
      <c r="F632" s="228"/>
      <c r="G632" s="229"/>
      <c r="H632" s="281">
        <f t="shared" si="99"/>
        <v>0</v>
      </c>
      <c r="I632" s="240"/>
      <c r="J632" s="229"/>
    </row>
    <row r="633" s="208" customFormat="1" hidden="1" spans="1:12">
      <c r="A633" s="155" t="s">
        <v>161</v>
      </c>
      <c r="B633" s="240">
        <v>242</v>
      </c>
      <c r="C633" s="287">
        <v>271.106091</v>
      </c>
      <c r="D633" s="240">
        <v>261</v>
      </c>
      <c r="E633" s="227"/>
      <c r="F633" s="228"/>
      <c r="G633" s="229"/>
      <c r="H633" s="281">
        <f t="shared" si="99"/>
        <v>265</v>
      </c>
      <c r="I633" s="240"/>
      <c r="J633" s="229"/>
      <c r="L633" s="208">
        <v>265</v>
      </c>
    </row>
    <row r="634" s="208" customFormat="1" hidden="1" spans="1:14">
      <c r="A634" s="155" t="s">
        <v>595</v>
      </c>
      <c r="B634" s="240">
        <v>192</v>
      </c>
      <c r="C634" s="287">
        <v>3727.525</v>
      </c>
      <c r="D634" s="240">
        <v>65</v>
      </c>
      <c r="E634" s="227"/>
      <c r="F634" s="228"/>
      <c r="G634" s="229"/>
      <c r="H634" s="281">
        <f t="shared" si="99"/>
        <v>872</v>
      </c>
      <c r="I634" s="240"/>
      <c r="J634" s="229"/>
      <c r="L634" s="208">
        <v>94</v>
      </c>
      <c r="N634" s="208">
        <v>778</v>
      </c>
    </row>
    <row r="635" customFormat="1" hidden="1" spans="1:10">
      <c r="A635" s="298" t="s">
        <v>596</v>
      </c>
      <c r="B635" s="276">
        <v>1265</v>
      </c>
      <c r="C635" s="277">
        <v>72</v>
      </c>
      <c r="D635" s="276">
        <f>SUM(D636:D637)</f>
        <v>195</v>
      </c>
      <c r="E635" s="278"/>
      <c r="F635" s="276">
        <f t="shared" ref="F635:F641" si="100">D635-B635</f>
        <v>-1070</v>
      </c>
      <c r="G635" s="279">
        <f t="shared" ref="G635:G641" si="101">(D635/B635-1)*100</f>
        <v>-84.5849802371542</v>
      </c>
      <c r="H635" s="277">
        <f>SUM(H636:H637)</f>
        <v>317</v>
      </c>
      <c r="I635" s="295">
        <f t="shared" ref="I635:I641" si="102">H635-C635</f>
        <v>245</v>
      </c>
      <c r="J635" s="279"/>
    </row>
    <row r="636" customFormat="1" hidden="1" spans="1:13">
      <c r="A636" s="167" t="s">
        <v>597</v>
      </c>
      <c r="B636" s="240">
        <v>193</v>
      </c>
      <c r="C636" s="281">
        <v>72</v>
      </c>
      <c r="D636" s="240">
        <v>79</v>
      </c>
      <c r="E636" s="227"/>
      <c r="F636" s="228"/>
      <c r="G636" s="229"/>
      <c r="H636" s="281">
        <f t="shared" ref="H636:H639" si="103">L636+M636+N636</f>
        <v>143</v>
      </c>
      <c r="I636" s="240"/>
      <c r="J636" s="229"/>
      <c r="M636">
        <v>143</v>
      </c>
    </row>
    <row r="637" customFormat="1" hidden="1" spans="1:14">
      <c r="A637" s="167" t="s">
        <v>598</v>
      </c>
      <c r="B637" s="240">
        <v>1072</v>
      </c>
      <c r="C637" s="281">
        <v>0</v>
      </c>
      <c r="D637" s="240">
        <v>116</v>
      </c>
      <c r="E637" s="227"/>
      <c r="F637" s="228"/>
      <c r="G637" s="229"/>
      <c r="H637" s="281">
        <f t="shared" si="103"/>
        <v>174</v>
      </c>
      <c r="I637" s="240"/>
      <c r="J637" s="229"/>
      <c r="L637">
        <v>144</v>
      </c>
      <c r="N637">
        <v>30</v>
      </c>
    </row>
    <row r="638" customFormat="1" hidden="1" spans="1:10">
      <c r="A638" s="298" t="s">
        <v>599</v>
      </c>
      <c r="B638" s="276">
        <v>178</v>
      </c>
      <c r="C638" s="277">
        <v>64</v>
      </c>
      <c r="D638" s="276">
        <f>SUM(D639)</f>
        <v>125</v>
      </c>
      <c r="E638" s="278"/>
      <c r="F638" s="276">
        <f t="shared" si="100"/>
        <v>-53</v>
      </c>
      <c r="G638" s="279">
        <f t="shared" si="101"/>
        <v>-29.7752808988764</v>
      </c>
      <c r="H638" s="277">
        <f>SUM(H639)</f>
        <v>607</v>
      </c>
      <c r="I638" s="295">
        <f t="shared" si="102"/>
        <v>543</v>
      </c>
      <c r="J638" s="279"/>
    </row>
    <row r="639" customFormat="1" hidden="1" spans="1:14">
      <c r="A639" s="167" t="s">
        <v>600</v>
      </c>
      <c r="B639" s="240">
        <v>178</v>
      </c>
      <c r="C639" s="281">
        <v>64</v>
      </c>
      <c r="D639" s="240">
        <v>125</v>
      </c>
      <c r="E639" s="227"/>
      <c r="F639" s="228"/>
      <c r="G639" s="229"/>
      <c r="H639" s="281">
        <f t="shared" si="103"/>
        <v>607</v>
      </c>
      <c r="I639" s="240"/>
      <c r="J639" s="229"/>
      <c r="L639">
        <v>565</v>
      </c>
      <c r="N639">
        <f>36+26-20</f>
        <v>42</v>
      </c>
    </row>
    <row r="640" s="208" customFormat="1" spans="1:10">
      <c r="A640" s="270" t="s">
        <v>601</v>
      </c>
      <c r="B640" s="271">
        <f>B641+B646+B659+B663+B675+B678+B682+B687+B691+B695+B698+B705+B707</f>
        <v>40868</v>
      </c>
      <c r="C640" s="272">
        <v>40060.744484</v>
      </c>
      <c r="D640" s="271">
        <f>D641+D646+D659+D663+D675+D678+D682+D687+D691+D695+D698+D705+D707</f>
        <v>25979</v>
      </c>
      <c r="E640" s="273">
        <f>D640/C640*100</f>
        <v>64.8490194943228</v>
      </c>
      <c r="F640" s="271">
        <f t="shared" si="100"/>
        <v>-14889</v>
      </c>
      <c r="G640" s="274">
        <f t="shared" si="101"/>
        <v>-36.4319271801899</v>
      </c>
      <c r="H640" s="272">
        <f>H641+H646+H659+H663+H675+H678+H682+H687+H691+H695+H698+H705+H707</f>
        <v>27176</v>
      </c>
      <c r="I640" s="294">
        <f t="shared" si="102"/>
        <v>-12884.744484</v>
      </c>
      <c r="J640" s="274">
        <f>(H640/C640-1)*100</f>
        <v>-32.1630180615991</v>
      </c>
    </row>
    <row r="641" customFormat="1" hidden="1" spans="1:10">
      <c r="A641" s="298" t="s">
        <v>602</v>
      </c>
      <c r="B641" s="276">
        <v>936</v>
      </c>
      <c r="C641" s="277">
        <v>1590.346474</v>
      </c>
      <c r="D641" s="276">
        <f>SUM(D642:D645)</f>
        <v>2489</v>
      </c>
      <c r="E641" s="278">
        <f>D641/C641*100</f>
        <v>156.506776396953</v>
      </c>
      <c r="F641" s="276">
        <f t="shared" si="100"/>
        <v>1553</v>
      </c>
      <c r="G641" s="279">
        <f t="shared" si="101"/>
        <v>165.918803418803</v>
      </c>
      <c r="H641" s="277">
        <f>SUM(H642:H645)</f>
        <v>1117</v>
      </c>
      <c r="I641" s="295">
        <f t="shared" si="102"/>
        <v>-473.346474</v>
      </c>
      <c r="J641" s="279">
        <f>(H641/C641-1)*100</f>
        <v>-29.7637327298529</v>
      </c>
    </row>
    <row r="642" customFormat="1" hidden="1" spans="1:12">
      <c r="A642" s="167" t="s">
        <v>152</v>
      </c>
      <c r="B642" s="240">
        <v>323</v>
      </c>
      <c r="C642" s="287">
        <v>346.050074</v>
      </c>
      <c r="D642" s="240">
        <v>337</v>
      </c>
      <c r="E642" s="227"/>
      <c r="F642" s="228"/>
      <c r="G642" s="229"/>
      <c r="H642" s="281">
        <f t="shared" ref="H642:H645" si="104">L642+M642+N642</f>
        <v>357</v>
      </c>
      <c r="I642" s="240"/>
      <c r="J642" s="229"/>
      <c r="L642">
        <v>357</v>
      </c>
    </row>
    <row r="643" customFormat="1" hidden="1" spans="1:10">
      <c r="A643" s="167" t="s">
        <v>153</v>
      </c>
      <c r="B643" s="240">
        <v>105</v>
      </c>
      <c r="C643" s="287">
        <v>503.6</v>
      </c>
      <c r="D643" s="240">
        <v>479</v>
      </c>
      <c r="E643" s="227"/>
      <c r="F643" s="228"/>
      <c r="G643" s="229"/>
      <c r="H643" s="281">
        <f t="shared" si="104"/>
        <v>0</v>
      </c>
      <c r="I643" s="240"/>
      <c r="J643" s="229"/>
    </row>
    <row r="644" customFormat="1" hidden="1" spans="1:10">
      <c r="A644" s="167" t="s">
        <v>154</v>
      </c>
      <c r="B644" s="240">
        <v>0</v>
      </c>
      <c r="C644" s="287">
        <v>0</v>
      </c>
      <c r="D644" s="240"/>
      <c r="E644" s="227"/>
      <c r="F644" s="240"/>
      <c r="G644" s="229"/>
      <c r="H644" s="281">
        <f t="shared" si="104"/>
        <v>0</v>
      </c>
      <c r="I644" s="240"/>
      <c r="J644" s="229"/>
    </row>
    <row r="645" customFormat="1" hidden="1" spans="1:12">
      <c r="A645" s="167" t="s">
        <v>603</v>
      </c>
      <c r="B645" s="240">
        <v>508</v>
      </c>
      <c r="C645" s="287">
        <v>740.6964</v>
      </c>
      <c r="D645" s="240">
        <v>1673</v>
      </c>
      <c r="E645" s="227"/>
      <c r="F645" s="228"/>
      <c r="G645" s="229"/>
      <c r="H645" s="281">
        <f t="shared" si="104"/>
        <v>760</v>
      </c>
      <c r="I645" s="240"/>
      <c r="J645" s="229"/>
      <c r="L645">
        <v>760</v>
      </c>
    </row>
    <row r="646" customFormat="1" hidden="1" spans="1:10">
      <c r="A646" s="298" t="s">
        <v>604</v>
      </c>
      <c r="B646" s="276">
        <v>3633</v>
      </c>
      <c r="C646" s="277">
        <v>1630.992266</v>
      </c>
      <c r="D646" s="276">
        <f>SUM(D647:D658)</f>
        <v>2368</v>
      </c>
      <c r="E646" s="278">
        <f>D646/C646*100</f>
        <v>145.187690301408</v>
      </c>
      <c r="F646" s="276">
        <f>D646-B646</f>
        <v>-1265</v>
      </c>
      <c r="G646" s="279">
        <f>(D646/B646-1)*100</f>
        <v>-34.8197082301129</v>
      </c>
      <c r="H646" s="277">
        <f>SUM(H647:H658)</f>
        <v>2603</v>
      </c>
      <c r="I646" s="295">
        <f>H646-C646</f>
        <v>972.007734</v>
      </c>
      <c r="J646" s="279">
        <f>(H646/C646-1)*100</f>
        <v>59.5960970669618</v>
      </c>
    </row>
    <row r="647" customFormat="1" hidden="1" spans="1:12">
      <c r="A647" s="167" t="s">
        <v>605</v>
      </c>
      <c r="B647" s="240">
        <v>3195</v>
      </c>
      <c r="C647" s="287">
        <v>1050.571801</v>
      </c>
      <c r="D647" s="240">
        <v>1444</v>
      </c>
      <c r="E647" s="227"/>
      <c r="F647" s="228"/>
      <c r="G647" s="229"/>
      <c r="H647" s="281">
        <f t="shared" ref="H647:H658" si="105">L647+M647+N647</f>
        <v>876</v>
      </c>
      <c r="I647" s="240"/>
      <c r="J647" s="229"/>
      <c r="L647">
        <v>876</v>
      </c>
    </row>
    <row r="648" customFormat="1" hidden="1" spans="1:13">
      <c r="A648" s="167" t="s">
        <v>606</v>
      </c>
      <c r="B648" s="240">
        <v>438</v>
      </c>
      <c r="C648" s="287">
        <v>580.420465</v>
      </c>
      <c r="D648" s="240">
        <v>895</v>
      </c>
      <c r="E648" s="227"/>
      <c r="F648" s="228"/>
      <c r="G648" s="229"/>
      <c r="H648" s="281">
        <f t="shared" si="105"/>
        <v>634</v>
      </c>
      <c r="I648" s="240"/>
      <c r="J648" s="229"/>
      <c r="L648">
        <v>464</v>
      </c>
      <c r="M648">
        <v>170</v>
      </c>
    </row>
    <row r="649" customFormat="1" hidden="1" spans="1:10">
      <c r="A649" s="167" t="s">
        <v>607</v>
      </c>
      <c r="B649" s="240"/>
      <c r="C649" s="286">
        <v>0</v>
      </c>
      <c r="D649" s="240"/>
      <c r="E649" s="227"/>
      <c r="F649" s="228"/>
      <c r="G649" s="229"/>
      <c r="H649" s="281">
        <f t="shared" si="105"/>
        <v>0</v>
      </c>
      <c r="I649" s="240"/>
      <c r="J649" s="229"/>
    </row>
    <row r="650" customFormat="1" hidden="1" spans="1:10">
      <c r="A650" s="167" t="s">
        <v>608</v>
      </c>
      <c r="B650" s="240"/>
      <c r="C650" s="286">
        <v>0</v>
      </c>
      <c r="D650" s="240"/>
      <c r="E650" s="227"/>
      <c r="F650" s="228"/>
      <c r="G650" s="229"/>
      <c r="H650" s="281">
        <f t="shared" si="105"/>
        <v>0</v>
      </c>
      <c r="I650" s="240"/>
      <c r="J650" s="229"/>
    </row>
    <row r="651" customFormat="1" hidden="1" spans="1:10">
      <c r="A651" s="167" t="s">
        <v>609</v>
      </c>
      <c r="B651" s="240"/>
      <c r="C651" s="286">
        <v>0</v>
      </c>
      <c r="D651" s="240"/>
      <c r="E651" s="227"/>
      <c r="F651" s="228"/>
      <c r="G651" s="229"/>
      <c r="H651" s="281">
        <f t="shared" si="105"/>
        <v>0</v>
      </c>
      <c r="I651" s="240"/>
      <c r="J651" s="229"/>
    </row>
    <row r="652" customFormat="1" hidden="1" spans="1:12">
      <c r="A652" s="167" t="s">
        <v>610</v>
      </c>
      <c r="B652" s="240"/>
      <c r="C652" s="286">
        <v>0</v>
      </c>
      <c r="D652" s="240">
        <v>29</v>
      </c>
      <c r="E652" s="227"/>
      <c r="F652" s="228"/>
      <c r="G652" s="229"/>
      <c r="H652" s="281">
        <f t="shared" si="105"/>
        <v>641</v>
      </c>
      <c r="I652" s="240"/>
      <c r="J652" s="229"/>
      <c r="L652">
        <v>641</v>
      </c>
    </row>
    <row r="653" customFormat="1" hidden="1" spans="1:10">
      <c r="A653" s="167" t="s">
        <v>611</v>
      </c>
      <c r="B653" s="240"/>
      <c r="C653" s="287">
        <v>0</v>
      </c>
      <c r="D653" s="240"/>
      <c r="E653" s="227"/>
      <c r="F653" s="228"/>
      <c r="G653" s="229"/>
      <c r="H653" s="281">
        <f t="shared" si="105"/>
        <v>0</v>
      </c>
      <c r="I653" s="240"/>
      <c r="J653" s="229"/>
    </row>
    <row r="654" customFormat="1" hidden="1" spans="1:10">
      <c r="A654" s="167" t="s">
        <v>612</v>
      </c>
      <c r="B654" s="240"/>
      <c r="C654" s="287">
        <v>0</v>
      </c>
      <c r="D654" s="240"/>
      <c r="E654" s="227"/>
      <c r="F654" s="228"/>
      <c r="G654" s="229"/>
      <c r="H654" s="281">
        <f t="shared" si="105"/>
        <v>0</v>
      </c>
      <c r="I654" s="240"/>
      <c r="J654" s="229"/>
    </row>
    <row r="655" customFormat="1" hidden="1" spans="1:10">
      <c r="A655" s="167" t="s">
        <v>613</v>
      </c>
      <c r="B655" s="240"/>
      <c r="C655" s="287">
        <v>0</v>
      </c>
      <c r="D655" s="240"/>
      <c r="E655" s="227"/>
      <c r="F655" s="228"/>
      <c r="G655" s="229"/>
      <c r="H655" s="281">
        <f t="shared" si="105"/>
        <v>0</v>
      </c>
      <c r="I655" s="240"/>
      <c r="J655" s="229"/>
    </row>
    <row r="656" customFormat="1" hidden="1" spans="1:10">
      <c r="A656" s="167" t="s">
        <v>614</v>
      </c>
      <c r="B656" s="240"/>
      <c r="C656" s="287">
        <v>0</v>
      </c>
      <c r="D656" s="240"/>
      <c r="E656" s="227"/>
      <c r="F656" s="228"/>
      <c r="G656" s="229"/>
      <c r="H656" s="281">
        <f t="shared" si="105"/>
        <v>0</v>
      </c>
      <c r="I656" s="240"/>
      <c r="J656" s="229"/>
    </row>
    <row r="657" customFormat="1" hidden="1" spans="1:10">
      <c r="A657" s="167" t="s">
        <v>615</v>
      </c>
      <c r="B657" s="284"/>
      <c r="C657" s="287">
        <v>0</v>
      </c>
      <c r="D657" s="284"/>
      <c r="E657" s="227"/>
      <c r="F657" s="228"/>
      <c r="G657" s="229"/>
      <c r="H657" s="281">
        <f t="shared" si="105"/>
        <v>0</v>
      </c>
      <c r="I657" s="240"/>
      <c r="J657" s="229"/>
    </row>
    <row r="658" customFormat="1" hidden="1" spans="1:14">
      <c r="A658" s="167" t="s">
        <v>616</v>
      </c>
      <c r="B658" s="240"/>
      <c r="C658" s="287">
        <v>0</v>
      </c>
      <c r="D658" s="240"/>
      <c r="E658" s="227"/>
      <c r="F658" s="228"/>
      <c r="G658" s="229"/>
      <c r="H658" s="281">
        <f t="shared" si="105"/>
        <v>452</v>
      </c>
      <c r="I658" s="240"/>
      <c r="J658" s="229"/>
      <c r="M658">
        <v>178</v>
      </c>
      <c r="N658">
        <v>274</v>
      </c>
    </row>
    <row r="659" customFormat="1" hidden="1" spans="1:10">
      <c r="A659" s="298" t="s">
        <v>617</v>
      </c>
      <c r="B659" s="276">
        <v>4085</v>
      </c>
      <c r="C659" s="277">
        <v>2385.345343</v>
      </c>
      <c r="D659" s="276">
        <f>SUM(D660:D662)</f>
        <v>3937</v>
      </c>
      <c r="E659" s="278">
        <f>D659/C659*100</f>
        <v>165.049476443881</v>
      </c>
      <c r="F659" s="276">
        <f>D659-B659</f>
        <v>-148</v>
      </c>
      <c r="G659" s="279">
        <f>(D659/B659-1)*100</f>
        <v>-3.62301101591187</v>
      </c>
      <c r="H659" s="277">
        <f>SUM(H660:H662)</f>
        <v>3805</v>
      </c>
      <c r="I659" s="295">
        <f>H659-C659</f>
        <v>1419.654657</v>
      </c>
      <c r="J659" s="279">
        <f>(H659/C659-1)*100</f>
        <v>59.5156865300908</v>
      </c>
    </row>
    <row r="660" customFormat="1" hidden="1" spans="1:10">
      <c r="A660" s="167" t="s">
        <v>618</v>
      </c>
      <c r="B660" s="240">
        <v>0</v>
      </c>
      <c r="C660" s="286">
        <v>0</v>
      </c>
      <c r="D660" s="240"/>
      <c r="E660" s="227"/>
      <c r="F660" s="228"/>
      <c r="G660" s="229"/>
      <c r="H660" s="281">
        <f t="shared" ref="H660:H662" si="106">L660+M660+N660</f>
        <v>0</v>
      </c>
      <c r="I660" s="240"/>
      <c r="J660" s="229"/>
    </row>
    <row r="661" customFormat="1" hidden="1" spans="1:14">
      <c r="A661" s="167" t="s">
        <v>619</v>
      </c>
      <c r="B661" s="240">
        <v>3473</v>
      </c>
      <c r="C661" s="281">
        <v>2369.995343</v>
      </c>
      <c r="D661" s="240">
        <v>3342</v>
      </c>
      <c r="E661" s="227"/>
      <c r="F661" s="228"/>
      <c r="G661" s="229"/>
      <c r="H661" s="281">
        <f t="shared" si="106"/>
        <v>2741</v>
      </c>
      <c r="I661" s="240">
        <v>0</v>
      </c>
      <c r="J661" s="229">
        <v>0</v>
      </c>
      <c r="L661">
        <v>2389</v>
      </c>
      <c r="N661">
        <v>352</v>
      </c>
    </row>
    <row r="662" customFormat="1" hidden="1" spans="1:14">
      <c r="A662" s="167" t="s">
        <v>620</v>
      </c>
      <c r="B662" s="240">
        <v>612</v>
      </c>
      <c r="C662" s="281">
        <v>15.35</v>
      </c>
      <c r="D662" s="240">
        <v>595</v>
      </c>
      <c r="E662" s="227"/>
      <c r="F662" s="228"/>
      <c r="G662" s="229"/>
      <c r="H662" s="281">
        <f t="shared" si="106"/>
        <v>1064</v>
      </c>
      <c r="I662" s="240">
        <v>0</v>
      </c>
      <c r="J662" s="229">
        <v>0</v>
      </c>
      <c r="L662">
        <v>32</v>
      </c>
      <c r="M662">
        <f>548+329</f>
        <v>877</v>
      </c>
      <c r="N662">
        <f>-6+156+5</f>
        <v>155</v>
      </c>
    </row>
    <row r="663" customFormat="1" hidden="1" spans="1:10">
      <c r="A663" s="298" t="s">
        <v>621</v>
      </c>
      <c r="B663" s="276">
        <v>5505</v>
      </c>
      <c r="C663" s="277">
        <v>4329.14974</v>
      </c>
      <c r="D663" s="276">
        <f>SUM(D664:D674)</f>
        <v>4185</v>
      </c>
      <c r="E663" s="278">
        <f>D663/C663*100</f>
        <v>96.6702528520069</v>
      </c>
      <c r="F663" s="276">
        <f>D663-B663</f>
        <v>-1320</v>
      </c>
      <c r="G663" s="279">
        <f>(D663/B663-1)*100</f>
        <v>-23.9782016348774</v>
      </c>
      <c r="H663" s="277">
        <f>SUM(H664:H674)</f>
        <v>5251</v>
      </c>
      <c r="I663" s="295">
        <f>H663-C663</f>
        <v>921.85026</v>
      </c>
      <c r="J663" s="279">
        <f>(H663/C663-1)*100</f>
        <v>21.294025740953</v>
      </c>
    </row>
    <row r="664" customFormat="1" hidden="1" spans="1:12">
      <c r="A664" s="167" t="s">
        <v>622</v>
      </c>
      <c r="B664" s="240">
        <v>580</v>
      </c>
      <c r="C664" s="287">
        <v>562.414515</v>
      </c>
      <c r="D664" s="240">
        <v>561</v>
      </c>
      <c r="E664" s="227"/>
      <c r="F664" s="228"/>
      <c r="G664" s="229"/>
      <c r="H664" s="281">
        <f t="shared" ref="H664:H674" si="107">L664+M664+N664</f>
        <v>618</v>
      </c>
      <c r="I664" s="240"/>
      <c r="J664" s="229"/>
      <c r="L664">
        <v>618</v>
      </c>
    </row>
    <row r="665" customFormat="1" hidden="1" spans="1:12">
      <c r="A665" s="167" t="s">
        <v>623</v>
      </c>
      <c r="B665" s="240">
        <v>244</v>
      </c>
      <c r="C665" s="287">
        <v>204.213642</v>
      </c>
      <c r="D665" s="240">
        <v>192</v>
      </c>
      <c r="E665" s="227"/>
      <c r="F665" s="228"/>
      <c r="G665" s="229"/>
      <c r="H665" s="281">
        <f t="shared" si="107"/>
        <v>204</v>
      </c>
      <c r="I665" s="240"/>
      <c r="J665" s="229"/>
      <c r="L665">
        <v>204</v>
      </c>
    </row>
    <row r="666" customFormat="1" hidden="1" spans="1:10">
      <c r="A666" s="167" t="s">
        <v>624</v>
      </c>
      <c r="B666" s="240">
        <v>609</v>
      </c>
      <c r="C666" s="287">
        <v>555.636183</v>
      </c>
      <c r="D666" s="240">
        <v>685</v>
      </c>
      <c r="E666" s="227"/>
      <c r="F666" s="228"/>
      <c r="G666" s="229"/>
      <c r="H666" s="281">
        <f t="shared" si="107"/>
        <v>0</v>
      </c>
      <c r="I666" s="240"/>
      <c r="J666" s="229"/>
    </row>
    <row r="667" customFormat="1" hidden="1" spans="1:10">
      <c r="A667" s="167" t="s">
        <v>625</v>
      </c>
      <c r="B667" s="240"/>
      <c r="C667" s="287">
        <v>0</v>
      </c>
      <c r="D667" s="240"/>
      <c r="E667" s="227"/>
      <c r="F667" s="228"/>
      <c r="G667" s="229"/>
      <c r="H667" s="281">
        <f t="shared" si="107"/>
        <v>0</v>
      </c>
      <c r="I667" s="240"/>
      <c r="J667" s="229"/>
    </row>
    <row r="668" customFormat="1" hidden="1" spans="1:10">
      <c r="A668" s="167" t="s">
        <v>626</v>
      </c>
      <c r="B668" s="240"/>
      <c r="C668" s="287">
        <v>0</v>
      </c>
      <c r="D668" s="240"/>
      <c r="E668" s="227"/>
      <c r="F668" s="228"/>
      <c r="G668" s="229"/>
      <c r="H668" s="281">
        <f t="shared" si="107"/>
        <v>0</v>
      </c>
      <c r="I668" s="240"/>
      <c r="J668" s="229"/>
    </row>
    <row r="669" customFormat="1" hidden="1" spans="1:10">
      <c r="A669" s="167" t="s">
        <v>627</v>
      </c>
      <c r="B669" s="240"/>
      <c r="C669" s="287">
        <v>0</v>
      </c>
      <c r="D669" s="240"/>
      <c r="E669" s="227"/>
      <c r="F669" s="228"/>
      <c r="G669" s="229"/>
      <c r="H669" s="281">
        <f t="shared" si="107"/>
        <v>0</v>
      </c>
      <c r="I669" s="240"/>
      <c r="J669" s="229"/>
    </row>
    <row r="670" customFormat="1" hidden="1" spans="1:10">
      <c r="A670" s="167" t="s">
        <v>628</v>
      </c>
      <c r="B670" s="240"/>
      <c r="C670" s="287">
        <v>0</v>
      </c>
      <c r="D670" s="240"/>
      <c r="E670" s="227"/>
      <c r="F670" s="228"/>
      <c r="G670" s="229"/>
      <c r="H670" s="281">
        <f t="shared" si="107"/>
        <v>0</v>
      </c>
      <c r="I670" s="240"/>
      <c r="J670" s="229"/>
    </row>
    <row r="671" customFormat="1" hidden="1" spans="1:14">
      <c r="A671" s="167" t="s">
        <v>629</v>
      </c>
      <c r="B671" s="240">
        <v>2509</v>
      </c>
      <c r="C671" s="287">
        <v>2624.41</v>
      </c>
      <c r="D671" s="240">
        <v>2409</v>
      </c>
      <c r="E671" s="227"/>
      <c r="F671" s="228"/>
      <c r="G671" s="229"/>
      <c r="H671" s="281">
        <f t="shared" si="107"/>
        <v>2878</v>
      </c>
      <c r="I671" s="240"/>
      <c r="J671" s="229"/>
      <c r="L671">
        <v>300</v>
      </c>
      <c r="M671">
        <v>2204</v>
      </c>
      <c r="N671">
        <f>374</f>
        <v>374</v>
      </c>
    </row>
    <row r="672" customFormat="1" hidden="1" spans="1:14">
      <c r="A672" s="167" t="s">
        <v>630</v>
      </c>
      <c r="B672" s="240">
        <v>1339</v>
      </c>
      <c r="C672" s="287">
        <v>279.2754</v>
      </c>
      <c r="D672" s="240">
        <v>216</v>
      </c>
      <c r="E672" s="227"/>
      <c r="F672" s="228"/>
      <c r="G672" s="229"/>
      <c r="H672" s="281">
        <f t="shared" si="107"/>
        <v>1084</v>
      </c>
      <c r="I672" s="240"/>
      <c r="J672" s="229"/>
      <c r="L672">
        <v>235</v>
      </c>
      <c r="M672">
        <v>439</v>
      </c>
      <c r="N672">
        <v>410</v>
      </c>
    </row>
    <row r="673" customFormat="1" hidden="1" spans="1:10">
      <c r="A673" s="167" t="s">
        <v>631</v>
      </c>
      <c r="B673" s="240">
        <v>0</v>
      </c>
      <c r="C673" s="287">
        <v>0</v>
      </c>
      <c r="D673" s="240"/>
      <c r="E673" s="227"/>
      <c r="F673" s="228"/>
      <c r="G673" s="229"/>
      <c r="H673" s="281">
        <f t="shared" si="107"/>
        <v>0</v>
      </c>
      <c r="I673" s="240"/>
      <c r="J673" s="229"/>
    </row>
    <row r="674" customFormat="1" hidden="1" spans="1:14">
      <c r="A674" s="167" t="s">
        <v>632</v>
      </c>
      <c r="B674" s="240">
        <v>224</v>
      </c>
      <c r="C674" s="287">
        <v>103.2</v>
      </c>
      <c r="D674" s="240">
        <v>122</v>
      </c>
      <c r="E674" s="227"/>
      <c r="F674" s="228"/>
      <c r="G674" s="229"/>
      <c r="H674" s="281">
        <f t="shared" si="107"/>
        <v>467</v>
      </c>
      <c r="I674" s="240"/>
      <c r="J674" s="229"/>
      <c r="L674">
        <v>141</v>
      </c>
      <c r="M674">
        <v>180</v>
      </c>
      <c r="N674">
        <f>131+15</f>
        <v>146</v>
      </c>
    </row>
    <row r="675" customFormat="1" hidden="1" spans="1:10">
      <c r="A675" s="298" t="s">
        <v>633</v>
      </c>
      <c r="B675" s="276">
        <v>1</v>
      </c>
      <c r="C675" s="277">
        <v>0.82</v>
      </c>
      <c r="D675" s="276">
        <f>SUM(D676:D677)</f>
        <v>20</v>
      </c>
      <c r="E675" s="278"/>
      <c r="F675" s="276">
        <f>D675-B675</f>
        <v>19</v>
      </c>
      <c r="G675" s="279">
        <f>(D675/B675-1)*100</f>
        <v>1900</v>
      </c>
      <c r="H675" s="277">
        <f>SUM(H676:H677)</f>
        <v>17</v>
      </c>
      <c r="I675" s="295">
        <f>H675-C675</f>
        <v>16.18</v>
      </c>
      <c r="J675" s="279"/>
    </row>
    <row r="676" customFormat="1" hidden="1" spans="1:14">
      <c r="A676" s="167" t="s">
        <v>634</v>
      </c>
      <c r="B676" s="240">
        <v>0</v>
      </c>
      <c r="C676" s="281">
        <v>0</v>
      </c>
      <c r="D676" s="240">
        <v>19</v>
      </c>
      <c r="E676" s="227"/>
      <c r="F676" s="228"/>
      <c r="G676" s="229"/>
      <c r="H676" s="281">
        <f t="shared" ref="H676:H681" si="108">L676+M676+N676</f>
        <v>16</v>
      </c>
      <c r="I676" s="240"/>
      <c r="J676" s="229"/>
      <c r="N676">
        <v>16</v>
      </c>
    </row>
    <row r="677" customFormat="1" hidden="1" spans="1:12">
      <c r="A677" s="167" t="s">
        <v>635</v>
      </c>
      <c r="B677" s="240">
        <v>1</v>
      </c>
      <c r="C677" s="281">
        <v>0.82</v>
      </c>
      <c r="D677" s="240">
        <v>1</v>
      </c>
      <c r="E677" s="227"/>
      <c r="F677" s="228"/>
      <c r="G677" s="229"/>
      <c r="H677" s="281">
        <f t="shared" si="108"/>
        <v>1</v>
      </c>
      <c r="I677" s="240">
        <v>0</v>
      </c>
      <c r="J677" s="229">
        <v>0</v>
      </c>
      <c r="L677">
        <v>1</v>
      </c>
    </row>
    <row r="678" customFormat="1" hidden="1" spans="1:10">
      <c r="A678" s="298" t="s">
        <v>636</v>
      </c>
      <c r="B678" s="276">
        <v>2246</v>
      </c>
      <c r="C678" s="277">
        <v>1617.765756</v>
      </c>
      <c r="D678" s="276">
        <f>SUM(D679:D681)</f>
        <v>2147</v>
      </c>
      <c r="E678" s="278">
        <f>D678/C678*100</f>
        <v>132.713898290724</v>
      </c>
      <c r="F678" s="276">
        <f>D678-B678</f>
        <v>-99</v>
      </c>
      <c r="G678" s="279">
        <f>(D678/B678-1)*100</f>
        <v>-4.40783615316117</v>
      </c>
      <c r="H678" s="277">
        <f>SUM(H679:H681)</f>
        <v>3748</v>
      </c>
      <c r="I678" s="295">
        <f>H678-C678</f>
        <v>2130.234244</v>
      </c>
      <c r="J678" s="279">
        <f>(H678/C678-1)*100</f>
        <v>131.677545781851</v>
      </c>
    </row>
    <row r="679" customFormat="1" hidden="1" spans="1:10">
      <c r="A679" s="167" t="s">
        <v>637</v>
      </c>
      <c r="B679" s="240">
        <v>0</v>
      </c>
      <c r="C679" s="287">
        <v>0</v>
      </c>
      <c r="D679" s="240">
        <v>2</v>
      </c>
      <c r="E679" s="227"/>
      <c r="F679" s="228"/>
      <c r="G679" s="229"/>
      <c r="H679" s="281">
        <f t="shared" si="108"/>
        <v>0</v>
      </c>
      <c r="I679" s="240"/>
      <c r="J679" s="229"/>
    </row>
    <row r="680" customFormat="1" hidden="1" spans="1:14">
      <c r="A680" s="167" t="s">
        <v>638</v>
      </c>
      <c r="B680" s="240">
        <v>2116</v>
      </c>
      <c r="C680" s="287">
        <v>1579.713756</v>
      </c>
      <c r="D680" s="240">
        <v>2023</v>
      </c>
      <c r="E680" s="227"/>
      <c r="F680" s="228"/>
      <c r="G680" s="229"/>
      <c r="H680" s="281">
        <f t="shared" si="108"/>
        <v>2053</v>
      </c>
      <c r="I680" s="240"/>
      <c r="J680" s="229"/>
      <c r="L680">
        <v>1271</v>
      </c>
      <c r="M680">
        <v>757</v>
      </c>
      <c r="N680">
        <v>25</v>
      </c>
    </row>
    <row r="681" customFormat="1" hidden="1" spans="1:14">
      <c r="A681" s="167" t="s">
        <v>639</v>
      </c>
      <c r="B681" s="240">
        <v>130</v>
      </c>
      <c r="C681" s="287">
        <v>38.052</v>
      </c>
      <c r="D681" s="240">
        <v>122</v>
      </c>
      <c r="E681" s="227"/>
      <c r="F681" s="228"/>
      <c r="G681" s="229"/>
      <c r="H681" s="281">
        <f t="shared" si="108"/>
        <v>1695</v>
      </c>
      <c r="I681" s="240"/>
      <c r="J681" s="229"/>
      <c r="L681">
        <v>1691</v>
      </c>
      <c r="N681">
        <v>4</v>
      </c>
    </row>
    <row r="682" customFormat="1" hidden="1" spans="1:10">
      <c r="A682" s="298" t="s">
        <v>640</v>
      </c>
      <c r="B682" s="276">
        <v>5810</v>
      </c>
      <c r="C682" s="277">
        <v>6412.18712</v>
      </c>
      <c r="D682" s="276">
        <f>SUM(D683:D686)</f>
        <v>6308</v>
      </c>
      <c r="E682" s="278"/>
      <c r="F682" s="276"/>
      <c r="G682" s="279"/>
      <c r="H682" s="277">
        <f>SUM(H683:H686)</f>
        <v>5814</v>
      </c>
      <c r="I682" s="295">
        <f>H682-C682</f>
        <v>-598.18712</v>
      </c>
      <c r="J682" s="279">
        <f>(H682/C682-1)*100</f>
        <v>-9.32890929109379</v>
      </c>
    </row>
    <row r="683" s="208" customFormat="1" hidden="1" spans="1:12">
      <c r="A683" s="155" t="s">
        <v>641</v>
      </c>
      <c r="B683" s="240">
        <v>1448</v>
      </c>
      <c r="C683" s="287">
        <v>1896.002971</v>
      </c>
      <c r="D683" s="240">
        <v>1654</v>
      </c>
      <c r="E683" s="227"/>
      <c r="F683" s="228"/>
      <c r="G683" s="229"/>
      <c r="H683" s="281">
        <f t="shared" ref="H683:H686" si="109">L683+M683+N683</f>
        <v>1523</v>
      </c>
      <c r="I683" s="240"/>
      <c r="J683" s="229"/>
      <c r="L683" s="208">
        <v>1523</v>
      </c>
    </row>
    <row r="684" s="208" customFormat="1" hidden="1" spans="1:12">
      <c r="A684" s="155" t="s">
        <v>642</v>
      </c>
      <c r="B684" s="240">
        <v>2851</v>
      </c>
      <c r="C684" s="287">
        <v>3427.870492</v>
      </c>
      <c r="D684" s="240">
        <v>3580</v>
      </c>
      <c r="E684" s="227"/>
      <c r="F684" s="228"/>
      <c r="G684" s="229"/>
      <c r="H684" s="281">
        <f t="shared" si="109"/>
        <v>2950</v>
      </c>
      <c r="I684" s="240"/>
      <c r="J684" s="229"/>
      <c r="L684" s="208">
        <v>2950</v>
      </c>
    </row>
    <row r="685" s="208" customFormat="1" hidden="1" spans="1:12">
      <c r="A685" s="155" t="s">
        <v>643</v>
      </c>
      <c r="B685" s="240">
        <v>1306</v>
      </c>
      <c r="C685" s="287">
        <v>858.277657</v>
      </c>
      <c r="D685" s="240">
        <v>789</v>
      </c>
      <c r="E685" s="227"/>
      <c r="F685" s="228"/>
      <c r="G685" s="229"/>
      <c r="H685" s="281">
        <f t="shared" si="109"/>
        <v>1021</v>
      </c>
      <c r="I685" s="240"/>
      <c r="J685" s="229"/>
      <c r="L685" s="208">
        <v>1021</v>
      </c>
    </row>
    <row r="686" s="208" customFormat="1" hidden="1" spans="1:12">
      <c r="A686" s="155" t="s">
        <v>644</v>
      </c>
      <c r="B686" s="240">
        <v>205</v>
      </c>
      <c r="C686" s="287">
        <v>230.036</v>
      </c>
      <c r="D686" s="240">
        <v>285</v>
      </c>
      <c r="E686" s="227"/>
      <c r="F686" s="228"/>
      <c r="G686" s="229"/>
      <c r="H686" s="281">
        <f t="shared" si="109"/>
        <v>320</v>
      </c>
      <c r="I686" s="240"/>
      <c r="J686" s="229"/>
      <c r="L686" s="208">
        <v>320</v>
      </c>
    </row>
    <row r="687" customFormat="1" hidden="1" spans="1:10">
      <c r="A687" s="298" t="s">
        <v>645</v>
      </c>
      <c r="B687" s="276">
        <v>17473</v>
      </c>
      <c r="C687" s="277">
        <v>20929.318115</v>
      </c>
      <c r="D687" s="276">
        <f>SUM(D688:D690)</f>
        <v>2224</v>
      </c>
      <c r="E687" s="278"/>
      <c r="F687" s="276"/>
      <c r="G687" s="279"/>
      <c r="H687" s="277">
        <f>SUM(H688:H690)</f>
        <v>1973</v>
      </c>
      <c r="I687" s="295">
        <f>H687-C687</f>
        <v>-18956.318115</v>
      </c>
      <c r="J687" s="279">
        <f>(H687/C687-1)*100</f>
        <v>-90.5730325796618</v>
      </c>
    </row>
    <row r="688" s="208" customFormat="1" hidden="1" spans="1:10">
      <c r="A688" s="155" t="s">
        <v>646</v>
      </c>
      <c r="B688" s="240">
        <v>0</v>
      </c>
      <c r="C688" s="287">
        <v>7.912315</v>
      </c>
      <c r="D688" s="240">
        <v>34</v>
      </c>
      <c r="E688" s="227"/>
      <c r="F688" s="228"/>
      <c r="G688" s="229"/>
      <c r="H688" s="281">
        <f t="shared" ref="H688:H690" si="110">L688+M688+N688</f>
        <v>0</v>
      </c>
      <c r="I688" s="240"/>
      <c r="J688" s="229"/>
    </row>
    <row r="689" s="208" customFormat="1" hidden="1" spans="1:13">
      <c r="A689" s="155" t="s">
        <v>647</v>
      </c>
      <c r="B689" s="240">
        <v>17473</v>
      </c>
      <c r="C689" s="287">
        <v>20921.4058</v>
      </c>
      <c r="D689" s="240">
        <v>2190</v>
      </c>
      <c r="E689" s="227"/>
      <c r="F689" s="228"/>
      <c r="G689" s="229"/>
      <c r="H689" s="281">
        <f t="shared" si="110"/>
        <v>1973</v>
      </c>
      <c r="I689" s="240"/>
      <c r="J689" s="229"/>
      <c r="L689" s="208">
        <v>1963</v>
      </c>
      <c r="M689" s="208">
        <v>10</v>
      </c>
    </row>
    <row r="690" s="208" customFormat="1" hidden="1" spans="1:10">
      <c r="A690" s="155" t="s">
        <v>648</v>
      </c>
      <c r="B690" s="240"/>
      <c r="C690" s="287">
        <v>0</v>
      </c>
      <c r="D690" s="240"/>
      <c r="E690" s="227"/>
      <c r="F690" s="228"/>
      <c r="G690" s="229"/>
      <c r="H690" s="281">
        <f t="shared" si="110"/>
        <v>0</v>
      </c>
      <c r="I690" s="240"/>
      <c r="J690" s="229"/>
    </row>
    <row r="691" customFormat="1" hidden="1" spans="1:10">
      <c r="A691" s="298" t="s">
        <v>649</v>
      </c>
      <c r="B691" s="276">
        <v>469</v>
      </c>
      <c r="C691" s="277">
        <v>549.0688</v>
      </c>
      <c r="D691" s="276">
        <f>SUM(D692:D694)</f>
        <v>1660</v>
      </c>
      <c r="E691" s="278"/>
      <c r="F691" s="276"/>
      <c r="G691" s="279"/>
      <c r="H691" s="277">
        <f>SUM(H692:H694)</f>
        <v>2012</v>
      </c>
      <c r="I691" s="295">
        <f>H691-C691</f>
        <v>1462.9312</v>
      </c>
      <c r="J691" s="279"/>
    </row>
    <row r="692" s="208" customFormat="1" hidden="1" spans="1:13">
      <c r="A692" s="155" t="s">
        <v>650</v>
      </c>
      <c r="B692" s="284">
        <v>469</v>
      </c>
      <c r="C692" s="287">
        <v>549.0688</v>
      </c>
      <c r="D692" s="285">
        <v>1660</v>
      </c>
      <c r="E692" s="227"/>
      <c r="F692" s="228"/>
      <c r="G692" s="229"/>
      <c r="H692" s="281">
        <f t="shared" ref="H692:H694" si="111">L692+M692+N692</f>
        <v>2012</v>
      </c>
      <c r="I692" s="240"/>
      <c r="J692" s="229"/>
      <c r="L692" s="208">
        <v>600</v>
      </c>
      <c r="M692" s="208">
        <v>1412</v>
      </c>
    </row>
    <row r="693" s="208" customFormat="1" hidden="1" spans="1:10">
      <c r="A693" s="155" t="s">
        <v>651</v>
      </c>
      <c r="B693" s="240"/>
      <c r="C693" s="287">
        <v>0</v>
      </c>
      <c r="D693" s="240"/>
      <c r="E693" s="227"/>
      <c r="F693" s="228"/>
      <c r="G693" s="229"/>
      <c r="H693" s="281">
        <f t="shared" si="111"/>
        <v>0</v>
      </c>
      <c r="I693" s="240"/>
      <c r="J693" s="229"/>
    </row>
    <row r="694" s="208" customFormat="1" hidden="1" spans="1:10">
      <c r="A694" s="155" t="s">
        <v>652</v>
      </c>
      <c r="B694" s="240"/>
      <c r="C694" s="287">
        <v>0</v>
      </c>
      <c r="D694" s="240"/>
      <c r="E694" s="227"/>
      <c r="F694" s="228"/>
      <c r="G694" s="229"/>
      <c r="H694" s="281">
        <f t="shared" si="111"/>
        <v>0</v>
      </c>
      <c r="I694" s="240"/>
      <c r="J694" s="229"/>
    </row>
    <row r="695" customFormat="1" hidden="1" spans="1:10">
      <c r="A695" s="298" t="s">
        <v>653</v>
      </c>
      <c r="B695" s="276">
        <v>128</v>
      </c>
      <c r="C695" s="277">
        <v>0</v>
      </c>
      <c r="D695" s="276">
        <f>SUM(D696:D697)</f>
        <v>127</v>
      </c>
      <c r="E695" s="278"/>
      <c r="F695" s="276"/>
      <c r="G695" s="279"/>
      <c r="H695" s="277">
        <f>SUM(H696:H697)</f>
        <v>6</v>
      </c>
      <c r="I695" s="295">
        <f>H695-C695</f>
        <v>6</v>
      </c>
      <c r="J695" s="279"/>
    </row>
    <row r="696" s="208" customFormat="1" hidden="1" spans="1:14">
      <c r="A696" s="155" t="s">
        <v>654</v>
      </c>
      <c r="B696" s="240">
        <v>128</v>
      </c>
      <c r="C696" s="287">
        <v>0</v>
      </c>
      <c r="D696" s="240">
        <v>127</v>
      </c>
      <c r="E696" s="227"/>
      <c r="F696" s="228"/>
      <c r="G696" s="229"/>
      <c r="H696" s="281">
        <f t="shared" ref="H696:H704" si="112">L696+M696+N696</f>
        <v>6</v>
      </c>
      <c r="I696" s="240"/>
      <c r="J696" s="229"/>
      <c r="N696" s="208">
        <v>6</v>
      </c>
    </row>
    <row r="697" s="208" customFormat="1" hidden="1" spans="1:10">
      <c r="A697" s="155" t="s">
        <v>655</v>
      </c>
      <c r="B697" s="240"/>
      <c r="C697" s="287">
        <v>0</v>
      </c>
      <c r="D697" s="240"/>
      <c r="E697" s="227"/>
      <c r="F697" s="228"/>
      <c r="G697" s="229"/>
      <c r="H697" s="281">
        <f t="shared" si="112"/>
        <v>0</v>
      </c>
      <c r="I697" s="240"/>
      <c r="J697" s="229"/>
    </row>
    <row r="698" customFormat="1" hidden="1" spans="1:10">
      <c r="A698" s="298" t="s">
        <v>656</v>
      </c>
      <c r="B698" s="276">
        <v>385</v>
      </c>
      <c r="C698" s="277">
        <v>386.67487</v>
      </c>
      <c r="D698" s="276">
        <f>SUM(D699:D704)</f>
        <v>396</v>
      </c>
      <c r="E698" s="278"/>
      <c r="F698" s="276"/>
      <c r="G698" s="279"/>
      <c r="H698" s="277">
        <f>SUM(H699:H704)</f>
        <v>413</v>
      </c>
      <c r="I698" s="295">
        <f>H698-C698</f>
        <v>26.32513</v>
      </c>
      <c r="J698" s="279"/>
    </row>
    <row r="699" s="208" customFormat="1" hidden="1" spans="1:12">
      <c r="A699" s="155" t="s">
        <v>152</v>
      </c>
      <c r="B699" s="240">
        <v>70</v>
      </c>
      <c r="C699" s="287">
        <v>70.829703</v>
      </c>
      <c r="D699" s="240">
        <v>63</v>
      </c>
      <c r="E699" s="227"/>
      <c r="F699" s="228"/>
      <c r="G699" s="229"/>
      <c r="H699" s="281">
        <f t="shared" si="112"/>
        <v>65</v>
      </c>
      <c r="I699" s="240"/>
      <c r="J699" s="229"/>
      <c r="L699" s="208">
        <v>65</v>
      </c>
    </row>
    <row r="700" customFormat="1" hidden="1" spans="1:12">
      <c r="A700" s="167" t="s">
        <v>153</v>
      </c>
      <c r="B700" s="240">
        <v>28</v>
      </c>
      <c r="C700" s="287">
        <v>1.64</v>
      </c>
      <c r="D700" s="240">
        <v>24</v>
      </c>
      <c r="E700" s="227"/>
      <c r="F700" s="228"/>
      <c r="G700" s="229"/>
      <c r="H700" s="281">
        <f t="shared" si="112"/>
        <v>1</v>
      </c>
      <c r="I700" s="240"/>
      <c r="J700" s="229"/>
      <c r="L700">
        <v>1</v>
      </c>
    </row>
    <row r="701" s="208" customFormat="1" hidden="1" spans="1:12">
      <c r="A701" s="155" t="s">
        <v>657</v>
      </c>
      <c r="B701" s="240">
        <v>3</v>
      </c>
      <c r="C701" s="287">
        <v>2.46</v>
      </c>
      <c r="D701" s="240">
        <v>2</v>
      </c>
      <c r="E701" s="227"/>
      <c r="F701" s="228"/>
      <c r="G701" s="229"/>
      <c r="H701" s="281">
        <f t="shared" si="112"/>
        <v>2</v>
      </c>
      <c r="I701" s="240"/>
      <c r="J701" s="229"/>
      <c r="L701" s="208">
        <v>2</v>
      </c>
    </row>
    <row r="702" s="208" customFormat="1" hidden="1" spans="1:10">
      <c r="A702" s="155" t="s">
        <v>658</v>
      </c>
      <c r="B702" s="240">
        <v>24</v>
      </c>
      <c r="C702" s="287"/>
      <c r="D702" s="240"/>
      <c r="E702" s="227"/>
      <c r="F702" s="228"/>
      <c r="G702" s="229"/>
      <c r="H702" s="281">
        <f t="shared" si="112"/>
        <v>0</v>
      </c>
      <c r="I702" s="240"/>
      <c r="J702" s="229"/>
    </row>
    <row r="703" s="208" customFormat="1" hidden="1" spans="1:12">
      <c r="A703" s="155" t="s">
        <v>161</v>
      </c>
      <c r="B703" s="240">
        <v>260</v>
      </c>
      <c r="C703" s="287">
        <v>311.745167</v>
      </c>
      <c r="D703" s="240">
        <v>297</v>
      </c>
      <c r="E703" s="227"/>
      <c r="F703" s="228"/>
      <c r="G703" s="229"/>
      <c r="H703" s="281">
        <f t="shared" si="112"/>
        <v>326</v>
      </c>
      <c r="I703" s="240"/>
      <c r="J703" s="229"/>
      <c r="L703" s="208">
        <v>326</v>
      </c>
    </row>
    <row r="704" s="208" customFormat="1" hidden="1" spans="1:13">
      <c r="A704" s="155" t="s">
        <v>659</v>
      </c>
      <c r="B704" s="240"/>
      <c r="C704" s="287">
        <v>0</v>
      </c>
      <c r="D704" s="240">
        <v>10</v>
      </c>
      <c r="E704" s="227"/>
      <c r="F704" s="228"/>
      <c r="G704" s="229"/>
      <c r="H704" s="281">
        <f t="shared" si="112"/>
        <v>19</v>
      </c>
      <c r="I704" s="240"/>
      <c r="J704" s="229"/>
      <c r="M704" s="208">
        <v>19</v>
      </c>
    </row>
    <row r="705" customFormat="1" hidden="1" spans="1:10">
      <c r="A705" s="298" t="s">
        <v>660</v>
      </c>
      <c r="B705" s="276"/>
      <c r="C705" s="277"/>
      <c r="D705" s="276"/>
      <c r="E705" s="278"/>
      <c r="F705" s="276">
        <f t="shared" ref="F705:F710" si="113">D705-B705</f>
        <v>0</v>
      </c>
      <c r="G705" s="279" t="e">
        <f t="shared" ref="G705:G710" si="114">(D705/B705-1)*100</f>
        <v>#DIV/0!</v>
      </c>
      <c r="H705" s="277"/>
      <c r="I705" s="295">
        <f t="shared" ref="I705:I710" si="115">H705-C705</f>
        <v>0</v>
      </c>
      <c r="J705" s="279"/>
    </row>
    <row r="706" customFormat="1" hidden="1" spans="1:10">
      <c r="A706" s="167" t="s">
        <v>661</v>
      </c>
      <c r="B706" s="240"/>
      <c r="C706" s="287">
        <v>0</v>
      </c>
      <c r="D706" s="240"/>
      <c r="E706" s="227"/>
      <c r="F706" s="228"/>
      <c r="G706" s="229"/>
      <c r="H706" s="281">
        <f t="shared" ref="H706:H718" si="116">L706+M706+N706</f>
        <v>0</v>
      </c>
      <c r="I706" s="240"/>
      <c r="J706" s="229"/>
    </row>
    <row r="707" customFormat="1" hidden="1" spans="1:10">
      <c r="A707" s="298" t="s">
        <v>662</v>
      </c>
      <c r="B707" s="276">
        <v>197</v>
      </c>
      <c r="C707" s="277">
        <v>229.076</v>
      </c>
      <c r="D707" s="276">
        <f>SUM(D708)</f>
        <v>118</v>
      </c>
      <c r="E707" s="278"/>
      <c r="F707" s="276">
        <f t="shared" si="113"/>
        <v>-79</v>
      </c>
      <c r="G707" s="279">
        <f t="shared" si="114"/>
        <v>-40.1015228426396</v>
      </c>
      <c r="H707" s="277">
        <f>SUM(H708)</f>
        <v>417</v>
      </c>
      <c r="I707" s="295">
        <f t="shared" si="115"/>
        <v>187.924</v>
      </c>
      <c r="J707" s="279"/>
    </row>
    <row r="708" customFormat="1" hidden="1" spans="1:14">
      <c r="A708" s="167" t="s">
        <v>663</v>
      </c>
      <c r="B708" s="240">
        <v>197</v>
      </c>
      <c r="C708" s="287">
        <v>229.076</v>
      </c>
      <c r="D708" s="240">
        <v>118</v>
      </c>
      <c r="E708" s="227"/>
      <c r="F708" s="228"/>
      <c r="G708" s="229"/>
      <c r="H708" s="281">
        <f t="shared" si="116"/>
        <v>417</v>
      </c>
      <c r="I708" s="240"/>
      <c r="J708" s="229"/>
      <c r="N708">
        <v>417</v>
      </c>
    </row>
    <row r="709" s="208" customFormat="1" spans="1:10">
      <c r="A709" s="270" t="s">
        <v>664</v>
      </c>
      <c r="B709" s="271">
        <f>B710+B719+B723+B732+B737+B744+B750+B753+B756+B757+B758+B764+B765+B766+B782+B788</f>
        <v>5392</v>
      </c>
      <c r="C709" s="272">
        <v>235.0888</v>
      </c>
      <c r="D709" s="271">
        <f>D710+D719+D723+D732+D737+D744+D750+D753+D756+D757+D758+D764+D765+D766+D782+D788</f>
        <v>457</v>
      </c>
      <c r="E709" s="273">
        <f>D709/C709*100</f>
        <v>194.39462875305</v>
      </c>
      <c r="F709" s="271">
        <f t="shared" si="113"/>
        <v>-4935</v>
      </c>
      <c r="G709" s="274">
        <f t="shared" si="114"/>
        <v>-91.5244807121662</v>
      </c>
      <c r="H709" s="272">
        <f>H710+H719+H723+H732+H737+H744+H750+H753+H756+H757+H758+H764+H765+H766+H782+H788</f>
        <v>1721</v>
      </c>
      <c r="I709" s="294">
        <f t="shared" si="115"/>
        <v>1485.9112</v>
      </c>
      <c r="J709" s="274">
        <f>(H709/C709-1)*100</f>
        <v>632.063798870895</v>
      </c>
    </row>
    <row r="710" customFormat="1" hidden="1" spans="1:10">
      <c r="A710" s="298" t="s">
        <v>665</v>
      </c>
      <c r="B710" s="308">
        <v>134</v>
      </c>
      <c r="C710" s="304"/>
      <c r="D710" s="308">
        <f>SUM(D711:D718)</f>
        <v>131</v>
      </c>
      <c r="E710" s="278" t="e">
        <f>D710/C710*100</f>
        <v>#DIV/0!</v>
      </c>
      <c r="F710" s="276">
        <f t="shared" si="113"/>
        <v>-3</v>
      </c>
      <c r="G710" s="279">
        <f t="shared" si="114"/>
        <v>-2.23880597014925</v>
      </c>
      <c r="H710" s="304"/>
      <c r="I710" s="295">
        <f t="shared" si="115"/>
        <v>0</v>
      </c>
      <c r="J710" s="279" t="e">
        <f>(H710/C710-1)*100</f>
        <v>#DIV/0!</v>
      </c>
    </row>
    <row r="711" s="208" customFormat="1" hidden="1" spans="1:10">
      <c r="A711" s="283" t="s">
        <v>152</v>
      </c>
      <c r="B711" s="240">
        <v>99</v>
      </c>
      <c r="C711" s="307">
        <v>0</v>
      </c>
      <c r="D711" s="240">
        <v>37</v>
      </c>
      <c r="E711" s="227"/>
      <c r="F711" s="228"/>
      <c r="G711" s="229"/>
      <c r="H711" s="281">
        <f t="shared" si="116"/>
        <v>0</v>
      </c>
      <c r="I711" s="240"/>
      <c r="J711" s="229"/>
    </row>
    <row r="712" s="208" customFormat="1" hidden="1" spans="1:10">
      <c r="A712" s="283" t="s">
        <v>153</v>
      </c>
      <c r="B712" s="240">
        <v>2</v>
      </c>
      <c r="C712" s="307">
        <v>0</v>
      </c>
      <c r="D712" s="240">
        <v>2</v>
      </c>
      <c r="E712" s="227"/>
      <c r="F712" s="228"/>
      <c r="G712" s="229"/>
      <c r="H712" s="281">
        <f t="shared" si="116"/>
        <v>0</v>
      </c>
      <c r="I712" s="240"/>
      <c r="J712" s="229"/>
    </row>
    <row r="713" s="208" customFormat="1" hidden="1" spans="1:10">
      <c r="A713" s="283" t="s">
        <v>154</v>
      </c>
      <c r="B713" s="240">
        <v>0</v>
      </c>
      <c r="C713" s="307">
        <v>0</v>
      </c>
      <c r="D713" s="240"/>
      <c r="E713" s="227"/>
      <c r="F713" s="228"/>
      <c r="G713" s="229"/>
      <c r="H713" s="281">
        <f t="shared" si="116"/>
        <v>0</v>
      </c>
      <c r="I713" s="240"/>
      <c r="J713" s="229"/>
    </row>
    <row r="714" s="208" customFormat="1" hidden="1" spans="1:10">
      <c r="A714" s="283" t="s">
        <v>666</v>
      </c>
      <c r="B714" s="240">
        <v>3</v>
      </c>
      <c r="C714" s="287">
        <v>0</v>
      </c>
      <c r="D714" s="240"/>
      <c r="E714" s="227"/>
      <c r="F714" s="228"/>
      <c r="G714" s="229"/>
      <c r="H714" s="281">
        <f t="shared" si="116"/>
        <v>0</v>
      </c>
      <c r="I714" s="240"/>
      <c r="J714" s="229"/>
    </row>
    <row r="715" s="208" customFormat="1" hidden="1" spans="1:10">
      <c r="A715" s="283" t="s">
        <v>667</v>
      </c>
      <c r="B715" s="240"/>
      <c r="C715" s="287">
        <v>0</v>
      </c>
      <c r="D715" s="240"/>
      <c r="E715" s="227"/>
      <c r="F715" s="228"/>
      <c r="G715" s="229"/>
      <c r="H715" s="281">
        <f t="shared" si="116"/>
        <v>0</v>
      </c>
      <c r="I715" s="240"/>
      <c r="J715" s="229"/>
    </row>
    <row r="716" customFormat="1" hidden="1" spans="1:10">
      <c r="A716" s="167" t="s">
        <v>668</v>
      </c>
      <c r="B716" s="240"/>
      <c r="C716" s="287">
        <v>0</v>
      </c>
      <c r="D716" s="240"/>
      <c r="E716" s="227"/>
      <c r="F716" s="228"/>
      <c r="G716" s="229"/>
      <c r="H716" s="281">
        <f t="shared" si="116"/>
        <v>0</v>
      </c>
      <c r="I716" s="240"/>
      <c r="J716" s="229"/>
    </row>
    <row r="717" customFormat="1" hidden="1" spans="1:10">
      <c r="A717" s="167" t="s">
        <v>669</v>
      </c>
      <c r="B717" s="240"/>
      <c r="C717" s="287">
        <v>0</v>
      </c>
      <c r="D717" s="240"/>
      <c r="E717" s="227"/>
      <c r="F717" s="228"/>
      <c r="G717" s="229"/>
      <c r="H717" s="281">
        <f t="shared" si="116"/>
        <v>0</v>
      </c>
      <c r="I717" s="240"/>
      <c r="J717" s="229"/>
    </row>
    <row r="718" customFormat="1" hidden="1" spans="1:10">
      <c r="A718" s="167" t="s">
        <v>670</v>
      </c>
      <c r="B718" s="240">
        <v>30</v>
      </c>
      <c r="C718" s="287">
        <v>0</v>
      </c>
      <c r="D718" s="240">
        <v>92</v>
      </c>
      <c r="E718" s="227"/>
      <c r="F718" s="228"/>
      <c r="G718" s="229"/>
      <c r="H718" s="281">
        <f t="shared" si="116"/>
        <v>0</v>
      </c>
      <c r="I718" s="240"/>
      <c r="J718" s="229"/>
    </row>
    <row r="719" customFormat="1" hidden="1" spans="1:10">
      <c r="A719" s="298" t="s">
        <v>671</v>
      </c>
      <c r="B719" s="308">
        <v>41</v>
      </c>
      <c r="C719" s="304"/>
      <c r="D719" s="308">
        <f>SUM(D720:D722)</f>
        <v>67</v>
      </c>
      <c r="E719" s="278"/>
      <c r="F719" s="276"/>
      <c r="G719" s="279"/>
      <c r="H719" s="304"/>
      <c r="I719" s="295">
        <f>H719-C719</f>
        <v>0</v>
      </c>
      <c r="J719" s="279"/>
    </row>
    <row r="720" customFormat="1" hidden="1" spans="1:10">
      <c r="A720" s="167" t="s">
        <v>672</v>
      </c>
      <c r="B720" s="240">
        <v>0</v>
      </c>
      <c r="C720" s="287">
        <v>0</v>
      </c>
      <c r="D720" s="240"/>
      <c r="E720" s="227"/>
      <c r="F720" s="228"/>
      <c r="G720" s="229"/>
      <c r="H720" s="281">
        <f t="shared" ref="H720:H722" si="117">L720+M720+N720</f>
        <v>0</v>
      </c>
      <c r="I720" s="240"/>
      <c r="J720" s="229"/>
    </row>
    <row r="721" customFormat="1" hidden="1" spans="1:10">
      <c r="A721" s="167" t="s">
        <v>673</v>
      </c>
      <c r="B721" s="240">
        <v>0</v>
      </c>
      <c r="C721" s="287">
        <v>0</v>
      </c>
      <c r="D721" s="240"/>
      <c r="E721" s="227"/>
      <c r="F721" s="240"/>
      <c r="G721" s="229"/>
      <c r="H721" s="281">
        <f t="shared" si="117"/>
        <v>0</v>
      </c>
      <c r="I721" s="240"/>
      <c r="J721" s="229"/>
    </row>
    <row r="722" customFormat="1" hidden="1" spans="1:10">
      <c r="A722" s="167" t="s">
        <v>674</v>
      </c>
      <c r="B722" s="240">
        <v>41</v>
      </c>
      <c r="C722" s="287">
        <v>0</v>
      </c>
      <c r="D722" s="240">
        <v>67</v>
      </c>
      <c r="E722" s="227"/>
      <c r="F722" s="228"/>
      <c r="G722" s="229"/>
      <c r="H722" s="281">
        <f t="shared" si="117"/>
        <v>0</v>
      </c>
      <c r="I722" s="240"/>
      <c r="J722" s="229"/>
    </row>
    <row r="723" customFormat="1" hidden="1" spans="1:10">
      <c r="A723" s="298" t="s">
        <v>675</v>
      </c>
      <c r="B723" s="308">
        <v>72</v>
      </c>
      <c r="C723" s="304"/>
      <c r="D723" s="308">
        <f>SUM(D724:D731)</f>
        <v>92</v>
      </c>
      <c r="E723" s="278"/>
      <c r="F723" s="276">
        <f>D723-B723</f>
        <v>20</v>
      </c>
      <c r="G723" s="279">
        <f>(D723/B723-1)*100</f>
        <v>27.7777777777778</v>
      </c>
      <c r="H723" s="304">
        <f>SUM(H724:H731)</f>
        <v>118</v>
      </c>
      <c r="I723" s="295">
        <f>H723-C723</f>
        <v>118</v>
      </c>
      <c r="J723" s="279"/>
    </row>
    <row r="724" customFormat="1" hidden="1" spans="1:10">
      <c r="A724" s="167" t="s">
        <v>676</v>
      </c>
      <c r="B724" s="240">
        <v>0</v>
      </c>
      <c r="C724" s="287">
        <v>0</v>
      </c>
      <c r="D724" s="240"/>
      <c r="E724" s="227"/>
      <c r="F724" s="228"/>
      <c r="G724" s="229"/>
      <c r="H724" s="281">
        <f t="shared" ref="H724:H731" si="118">L724+M724+N724</f>
        <v>0</v>
      </c>
      <c r="I724" s="240"/>
      <c r="J724" s="229"/>
    </row>
    <row r="725" customFormat="1" hidden="1" spans="1:10">
      <c r="A725" s="167" t="s">
        <v>677</v>
      </c>
      <c r="B725" s="240">
        <v>21</v>
      </c>
      <c r="C725" s="286">
        <v>0</v>
      </c>
      <c r="D725" s="240"/>
      <c r="E725" s="227"/>
      <c r="F725" s="228"/>
      <c r="G725" s="229"/>
      <c r="H725" s="281">
        <f t="shared" si="118"/>
        <v>0</v>
      </c>
      <c r="I725" s="240"/>
      <c r="J725" s="229"/>
    </row>
    <row r="726" customFormat="1" hidden="1" spans="1:10">
      <c r="A726" s="167" t="s">
        <v>678</v>
      </c>
      <c r="B726" s="240">
        <v>0</v>
      </c>
      <c r="C726" s="287">
        <v>0</v>
      </c>
      <c r="D726" s="240"/>
      <c r="E726" s="227"/>
      <c r="F726" s="228"/>
      <c r="G726" s="229"/>
      <c r="H726" s="281">
        <f t="shared" si="118"/>
        <v>0</v>
      </c>
      <c r="I726" s="240"/>
      <c r="J726" s="229"/>
    </row>
    <row r="727" customFormat="1" hidden="1" spans="1:14">
      <c r="A727" s="167" t="s">
        <v>679</v>
      </c>
      <c r="B727" s="240">
        <v>0</v>
      </c>
      <c r="C727" s="287">
        <v>0</v>
      </c>
      <c r="D727" s="240">
        <v>82</v>
      </c>
      <c r="E727" s="227"/>
      <c r="F727" s="228"/>
      <c r="G727" s="229"/>
      <c r="H727" s="281">
        <f t="shared" si="118"/>
        <v>118</v>
      </c>
      <c r="I727" s="240"/>
      <c r="J727" s="229"/>
      <c r="N727">
        <v>118</v>
      </c>
    </row>
    <row r="728" customFormat="1" hidden="1" spans="1:10">
      <c r="A728" s="167" t="s">
        <v>680</v>
      </c>
      <c r="B728" s="240">
        <v>0</v>
      </c>
      <c r="C728" s="287">
        <v>0</v>
      </c>
      <c r="D728" s="240"/>
      <c r="E728" s="227"/>
      <c r="F728" s="228"/>
      <c r="G728" s="229"/>
      <c r="H728" s="281">
        <f t="shared" si="118"/>
        <v>0</v>
      </c>
      <c r="I728" s="240"/>
      <c r="J728" s="229"/>
    </row>
    <row r="729" customFormat="1" hidden="1" spans="1:10">
      <c r="A729" s="167" t="s">
        <v>681</v>
      </c>
      <c r="B729" s="240">
        <v>0</v>
      </c>
      <c r="C729" s="287">
        <v>0</v>
      </c>
      <c r="D729" s="240"/>
      <c r="E729" s="227"/>
      <c r="F729" s="228"/>
      <c r="G729" s="229"/>
      <c r="H729" s="281">
        <f t="shared" si="118"/>
        <v>0</v>
      </c>
      <c r="I729" s="240"/>
      <c r="J729" s="229"/>
    </row>
    <row r="730" customFormat="1" hidden="1" spans="1:10">
      <c r="A730" s="167" t="s">
        <v>682</v>
      </c>
      <c r="B730" s="240"/>
      <c r="C730" s="287">
        <v>0</v>
      </c>
      <c r="D730" s="240"/>
      <c r="E730" s="227"/>
      <c r="F730" s="228"/>
      <c r="G730" s="229"/>
      <c r="H730" s="281">
        <f t="shared" si="118"/>
        <v>0</v>
      </c>
      <c r="I730" s="240"/>
      <c r="J730" s="229"/>
    </row>
    <row r="731" customFormat="1" hidden="1" spans="1:10">
      <c r="A731" s="167" t="s">
        <v>683</v>
      </c>
      <c r="B731" s="240">
        <v>51</v>
      </c>
      <c r="C731" s="287">
        <v>0</v>
      </c>
      <c r="D731" s="240">
        <v>10</v>
      </c>
      <c r="E731" s="227"/>
      <c r="F731" s="228"/>
      <c r="G731" s="229"/>
      <c r="H731" s="281">
        <f t="shared" si="118"/>
        <v>0</v>
      </c>
      <c r="I731" s="240">
        <f>H731-C731</f>
        <v>0</v>
      </c>
      <c r="J731" s="229"/>
    </row>
    <row r="732" customFormat="1" hidden="1" spans="1:10">
      <c r="A732" s="298" t="s">
        <v>684</v>
      </c>
      <c r="B732" s="308">
        <v>2284</v>
      </c>
      <c r="C732" s="304">
        <v>130</v>
      </c>
      <c r="D732" s="308">
        <f>SUM(D733:D736)</f>
        <v>67</v>
      </c>
      <c r="E732" s="278"/>
      <c r="F732" s="276">
        <f>D732-B732</f>
        <v>-2217</v>
      </c>
      <c r="G732" s="279">
        <f>(D732/B732-1)*100</f>
        <v>-97.0665499124343</v>
      </c>
      <c r="H732" s="304">
        <f>SUM(H733:H736)</f>
        <v>1501</v>
      </c>
      <c r="I732" s="295">
        <f>H732-C732</f>
        <v>1371</v>
      </c>
      <c r="J732" s="279"/>
    </row>
    <row r="733" customFormat="1" hidden="1" spans="1:14">
      <c r="A733" s="167" t="s">
        <v>685</v>
      </c>
      <c r="B733" s="240">
        <v>2</v>
      </c>
      <c r="C733" s="281">
        <v>130</v>
      </c>
      <c r="D733" s="240">
        <v>52</v>
      </c>
      <c r="E733" s="227"/>
      <c r="F733" s="240"/>
      <c r="G733" s="229"/>
      <c r="H733" s="281">
        <f t="shared" ref="H733:H736" si="119">L733+M733+N733</f>
        <v>151</v>
      </c>
      <c r="I733" s="240">
        <v>0</v>
      </c>
      <c r="J733" s="229"/>
      <c r="M733">
        <v>73</v>
      </c>
      <c r="N733">
        <v>78</v>
      </c>
    </row>
    <row r="734" customFormat="1" hidden="1" spans="1:14">
      <c r="A734" s="167" t="s">
        <v>686</v>
      </c>
      <c r="B734" s="240">
        <v>2152</v>
      </c>
      <c r="C734" s="281">
        <v>0</v>
      </c>
      <c r="D734" s="240">
        <v>15</v>
      </c>
      <c r="E734" s="227"/>
      <c r="F734" s="228"/>
      <c r="G734" s="229"/>
      <c r="H734" s="281">
        <f t="shared" si="119"/>
        <v>1350</v>
      </c>
      <c r="I734" s="240">
        <v>0</v>
      </c>
      <c r="J734" s="229"/>
      <c r="M734">
        <v>350</v>
      </c>
      <c r="N734">
        <v>1000</v>
      </c>
    </row>
    <row r="735" customFormat="1" hidden="1" spans="1:10">
      <c r="A735" s="167" t="s">
        <v>687</v>
      </c>
      <c r="B735" s="240"/>
      <c r="C735" s="281">
        <v>0</v>
      </c>
      <c r="D735" s="240"/>
      <c r="E735" s="227"/>
      <c r="F735" s="240"/>
      <c r="G735" s="229"/>
      <c r="H735" s="281">
        <f t="shared" si="119"/>
        <v>0</v>
      </c>
      <c r="I735" s="240">
        <v>0</v>
      </c>
      <c r="J735" s="229"/>
    </row>
    <row r="736" customFormat="1" hidden="1" spans="1:10">
      <c r="A736" s="167" t="s">
        <v>688</v>
      </c>
      <c r="B736" s="240">
        <v>130</v>
      </c>
      <c r="C736" s="281">
        <v>0</v>
      </c>
      <c r="D736" s="240"/>
      <c r="E736" s="227"/>
      <c r="F736" s="240"/>
      <c r="G736" s="229"/>
      <c r="H736" s="281">
        <f t="shared" si="119"/>
        <v>0</v>
      </c>
      <c r="I736" s="240">
        <v>0</v>
      </c>
      <c r="J736" s="229"/>
    </row>
    <row r="737" customFormat="1" hidden="1" spans="1:10">
      <c r="A737" s="298" t="s">
        <v>689</v>
      </c>
      <c r="B737" s="308">
        <v>10</v>
      </c>
      <c r="C737" s="304">
        <v>45.65</v>
      </c>
      <c r="D737" s="308"/>
      <c r="E737" s="278"/>
      <c r="F737" s="276"/>
      <c r="G737" s="279"/>
      <c r="H737" s="304">
        <f>SUM(H738:H743)</f>
        <v>57</v>
      </c>
      <c r="I737" s="295">
        <f>H737-C737</f>
        <v>11.35</v>
      </c>
      <c r="J737" s="279"/>
    </row>
    <row r="738" customFormat="1" hidden="1" spans="1:10">
      <c r="A738" s="167" t="s">
        <v>690</v>
      </c>
      <c r="B738" s="240">
        <v>0</v>
      </c>
      <c r="C738" s="281">
        <v>0</v>
      </c>
      <c r="D738" s="240"/>
      <c r="E738" s="227"/>
      <c r="F738" s="240"/>
      <c r="G738" s="229"/>
      <c r="H738" s="281">
        <f t="shared" ref="H738:H743" si="120">L738+M738+N738</f>
        <v>0</v>
      </c>
      <c r="I738" s="240">
        <v>0</v>
      </c>
      <c r="J738" s="229"/>
    </row>
    <row r="739" customFormat="1" hidden="1" spans="1:10">
      <c r="A739" s="167" t="s">
        <v>691</v>
      </c>
      <c r="B739" s="240">
        <v>0</v>
      </c>
      <c r="C739" s="281">
        <v>0</v>
      </c>
      <c r="D739" s="240"/>
      <c r="E739" s="227"/>
      <c r="F739" s="240"/>
      <c r="G739" s="229"/>
      <c r="H739" s="281">
        <f t="shared" si="120"/>
        <v>0</v>
      </c>
      <c r="I739" s="240">
        <v>0</v>
      </c>
      <c r="J739" s="229"/>
    </row>
    <row r="740" customFormat="1" hidden="1" spans="1:10">
      <c r="A740" s="167" t="s">
        <v>692</v>
      </c>
      <c r="B740" s="240">
        <v>0</v>
      </c>
      <c r="C740" s="281">
        <v>0</v>
      </c>
      <c r="D740" s="240"/>
      <c r="E740" s="227"/>
      <c r="F740" s="240"/>
      <c r="G740" s="229"/>
      <c r="H740" s="281">
        <f t="shared" si="120"/>
        <v>0</v>
      </c>
      <c r="I740" s="240">
        <v>0</v>
      </c>
      <c r="J740" s="229"/>
    </row>
    <row r="741" customFormat="1" hidden="1" spans="1:10">
      <c r="A741" s="167" t="s">
        <v>693</v>
      </c>
      <c r="B741" s="240">
        <v>0</v>
      </c>
      <c r="C741" s="281">
        <v>0</v>
      </c>
      <c r="D741" s="240"/>
      <c r="E741" s="227"/>
      <c r="F741" s="240"/>
      <c r="G741" s="229"/>
      <c r="H741" s="281">
        <f t="shared" si="120"/>
        <v>0</v>
      </c>
      <c r="I741" s="240">
        <v>0</v>
      </c>
      <c r="J741" s="229"/>
    </row>
    <row r="742" customFormat="1" hidden="1" spans="1:14">
      <c r="A742" s="167" t="s">
        <v>694</v>
      </c>
      <c r="B742" s="240">
        <v>10</v>
      </c>
      <c r="C742" s="281">
        <v>45.65</v>
      </c>
      <c r="D742" s="240"/>
      <c r="E742" s="227"/>
      <c r="F742" s="240"/>
      <c r="G742" s="229"/>
      <c r="H742" s="281">
        <f t="shared" si="120"/>
        <v>57</v>
      </c>
      <c r="I742" s="240"/>
      <c r="J742" s="229"/>
      <c r="N742">
        <v>57</v>
      </c>
    </row>
    <row r="743" customFormat="1" hidden="1" spans="1:10">
      <c r="A743" s="167" t="s">
        <v>695</v>
      </c>
      <c r="B743" s="240"/>
      <c r="C743" s="281">
        <v>0</v>
      </c>
      <c r="D743" s="240"/>
      <c r="E743" s="227"/>
      <c r="F743" s="240"/>
      <c r="G743" s="229"/>
      <c r="H743" s="281">
        <f t="shared" si="120"/>
        <v>0</v>
      </c>
      <c r="I743" s="240">
        <v>0</v>
      </c>
      <c r="J743" s="229"/>
    </row>
    <row r="744" customFormat="1" hidden="1" spans="1:10">
      <c r="A744" s="298" t="s">
        <v>696</v>
      </c>
      <c r="B744" s="308">
        <v>80</v>
      </c>
      <c r="C744" s="304">
        <v>45.17</v>
      </c>
      <c r="D744" s="308"/>
      <c r="E744" s="278"/>
      <c r="F744" s="276"/>
      <c r="G744" s="279"/>
      <c r="H744" s="304">
        <f>SUM(H745:H749)</f>
        <v>45</v>
      </c>
      <c r="I744" s="295">
        <f>H744-C744</f>
        <v>-0.170000000000002</v>
      </c>
      <c r="J744" s="279">
        <f>(H744/C744-1)*100</f>
        <v>-0.376355988487942</v>
      </c>
    </row>
    <row r="745" customFormat="1" hidden="1" spans="1:10">
      <c r="A745" s="167" t="s">
        <v>697</v>
      </c>
      <c r="B745" s="240">
        <v>0</v>
      </c>
      <c r="C745" s="281">
        <v>0</v>
      </c>
      <c r="D745" s="240"/>
      <c r="E745" s="227"/>
      <c r="F745" s="240"/>
      <c r="G745" s="229"/>
      <c r="H745" s="281">
        <f t="shared" ref="H745:H749" si="121">L745+M745+N745</f>
        <v>0</v>
      </c>
      <c r="I745" s="240">
        <v>0</v>
      </c>
      <c r="J745" s="229"/>
    </row>
    <row r="746" customFormat="1" hidden="1" spans="1:10">
      <c r="A746" s="167" t="s">
        <v>698</v>
      </c>
      <c r="B746" s="240">
        <v>0</v>
      </c>
      <c r="C746" s="281">
        <v>0</v>
      </c>
      <c r="D746" s="240"/>
      <c r="E746" s="227"/>
      <c r="F746" s="240"/>
      <c r="G746" s="229"/>
      <c r="H746" s="281">
        <f t="shared" si="121"/>
        <v>0</v>
      </c>
      <c r="I746" s="240">
        <v>0</v>
      </c>
      <c r="J746" s="229"/>
    </row>
    <row r="747" customFormat="1" hidden="1" spans="1:10">
      <c r="A747" s="167" t="s">
        <v>699</v>
      </c>
      <c r="B747" s="240">
        <v>0</v>
      </c>
      <c r="C747" s="281">
        <v>0</v>
      </c>
      <c r="D747" s="240"/>
      <c r="E747" s="227"/>
      <c r="F747" s="240"/>
      <c r="G747" s="229"/>
      <c r="H747" s="281">
        <f t="shared" si="121"/>
        <v>0</v>
      </c>
      <c r="I747" s="240">
        <v>0</v>
      </c>
      <c r="J747" s="229"/>
    </row>
    <row r="748" customFormat="1" hidden="1" spans="1:10">
      <c r="A748" s="167" t="s">
        <v>700</v>
      </c>
      <c r="B748" s="240">
        <v>0</v>
      </c>
      <c r="C748" s="281">
        <v>0</v>
      </c>
      <c r="D748" s="240"/>
      <c r="E748" s="227"/>
      <c r="F748" s="240"/>
      <c r="G748" s="229"/>
      <c r="H748" s="281">
        <f t="shared" si="121"/>
        <v>0</v>
      </c>
      <c r="I748" s="240">
        <v>0</v>
      </c>
      <c r="J748" s="229"/>
    </row>
    <row r="749" customFormat="1" hidden="1" spans="1:14">
      <c r="A749" s="167" t="s">
        <v>701</v>
      </c>
      <c r="B749" s="240">
        <v>80</v>
      </c>
      <c r="C749" s="281">
        <v>45.17</v>
      </c>
      <c r="D749" s="240"/>
      <c r="E749" s="227"/>
      <c r="F749" s="240"/>
      <c r="G749" s="229"/>
      <c r="H749" s="281">
        <f t="shared" si="121"/>
        <v>45</v>
      </c>
      <c r="I749" s="240">
        <v>0</v>
      </c>
      <c r="J749" s="229"/>
      <c r="N749">
        <v>45</v>
      </c>
    </row>
    <row r="750" customFormat="1" hidden="1" spans="1:10">
      <c r="A750" s="298" t="s">
        <v>702</v>
      </c>
      <c r="B750" s="308">
        <v>4</v>
      </c>
      <c r="C750" s="304"/>
      <c r="D750" s="308"/>
      <c r="E750" s="278"/>
      <c r="F750" s="276"/>
      <c r="G750" s="279"/>
      <c r="H750" s="304"/>
      <c r="I750" s="295">
        <f>H750-C750</f>
        <v>0</v>
      </c>
      <c r="J750" s="279"/>
    </row>
    <row r="751" customFormat="1" hidden="1" spans="1:10">
      <c r="A751" s="167" t="s">
        <v>703</v>
      </c>
      <c r="B751" s="240">
        <v>0</v>
      </c>
      <c r="C751" s="281">
        <v>0</v>
      </c>
      <c r="D751" s="240"/>
      <c r="E751" s="227"/>
      <c r="F751" s="240"/>
      <c r="G751" s="229"/>
      <c r="H751" s="281">
        <f t="shared" ref="H751:H755" si="122">L751+M751+N751</f>
        <v>0</v>
      </c>
      <c r="I751" s="240">
        <v>0</v>
      </c>
      <c r="J751" s="229"/>
    </row>
    <row r="752" customFormat="1" hidden="1" spans="1:10">
      <c r="A752" s="167" t="s">
        <v>704</v>
      </c>
      <c r="B752" s="240">
        <v>4</v>
      </c>
      <c r="C752" s="281">
        <v>0</v>
      </c>
      <c r="D752" s="240"/>
      <c r="E752" s="227"/>
      <c r="F752" s="240"/>
      <c r="G752" s="229"/>
      <c r="H752" s="281">
        <f t="shared" si="122"/>
        <v>0</v>
      </c>
      <c r="I752" s="240">
        <v>0</v>
      </c>
      <c r="J752" s="229"/>
    </row>
    <row r="753" customFormat="1" hidden="1" spans="1:10">
      <c r="A753" s="298" t="s">
        <v>705</v>
      </c>
      <c r="B753" s="308"/>
      <c r="C753" s="304"/>
      <c r="D753" s="308"/>
      <c r="E753" s="278"/>
      <c r="F753" s="276"/>
      <c r="G753" s="279"/>
      <c r="H753" s="304"/>
      <c r="I753" s="295">
        <f t="shared" ref="I753:I758" si="123">H753-C753</f>
        <v>0</v>
      </c>
      <c r="J753" s="279"/>
    </row>
    <row r="754" customFormat="1" hidden="1" spans="1:10">
      <c r="A754" s="167" t="s">
        <v>706</v>
      </c>
      <c r="B754" s="240"/>
      <c r="C754" s="281">
        <v>0</v>
      </c>
      <c r="D754" s="240"/>
      <c r="E754" s="227"/>
      <c r="F754" s="240"/>
      <c r="G754" s="229"/>
      <c r="H754" s="281">
        <f t="shared" si="122"/>
        <v>0</v>
      </c>
      <c r="I754" s="240">
        <v>0</v>
      </c>
      <c r="J754" s="229"/>
    </row>
    <row r="755" customFormat="1" hidden="1" spans="1:10">
      <c r="A755" s="167" t="s">
        <v>707</v>
      </c>
      <c r="B755" s="240"/>
      <c r="C755" s="281">
        <v>0</v>
      </c>
      <c r="D755" s="240"/>
      <c r="E755" s="227"/>
      <c r="F755" s="240"/>
      <c r="G755" s="229"/>
      <c r="H755" s="281">
        <f t="shared" si="122"/>
        <v>0</v>
      </c>
      <c r="I755" s="240">
        <v>0</v>
      </c>
      <c r="J755" s="229">
        <v>0</v>
      </c>
    </row>
    <row r="756" customFormat="1" hidden="1" spans="1:10">
      <c r="A756" s="298" t="s">
        <v>708</v>
      </c>
      <c r="B756" s="295"/>
      <c r="C756" s="304"/>
      <c r="D756" s="295"/>
      <c r="E756" s="278"/>
      <c r="F756" s="276"/>
      <c r="G756" s="279"/>
      <c r="H756" s="304"/>
      <c r="I756" s="295">
        <f t="shared" si="123"/>
        <v>0</v>
      </c>
      <c r="J756" s="279"/>
    </row>
    <row r="757" customFormat="1" hidden="1" spans="1:10">
      <c r="A757" s="298" t="s">
        <v>709</v>
      </c>
      <c r="B757" s="295">
        <v>14</v>
      </c>
      <c r="C757" s="304">
        <v>14.2688</v>
      </c>
      <c r="D757" s="295"/>
      <c r="E757" s="278"/>
      <c r="F757" s="276">
        <f>D757-B757</f>
        <v>-14</v>
      </c>
      <c r="G757" s="279">
        <f>(D757/B757-1)*100</f>
        <v>-100</v>
      </c>
      <c r="H757" s="304"/>
      <c r="I757" s="295">
        <f t="shared" si="123"/>
        <v>-14.2688</v>
      </c>
      <c r="J757" s="279"/>
    </row>
    <row r="758" customFormat="1" hidden="1" spans="1:10">
      <c r="A758" s="298" t="s">
        <v>710</v>
      </c>
      <c r="B758" s="308">
        <v>129</v>
      </c>
      <c r="C758" s="304"/>
      <c r="D758" s="308"/>
      <c r="E758" s="278" t="e">
        <f>D758/C758*100</f>
        <v>#DIV/0!</v>
      </c>
      <c r="F758" s="276">
        <f>D758-B758</f>
        <v>-129</v>
      </c>
      <c r="G758" s="279">
        <f>(D758/B758-1)*100</f>
        <v>-100</v>
      </c>
      <c r="H758" s="304"/>
      <c r="I758" s="295">
        <f t="shared" si="123"/>
        <v>0</v>
      </c>
      <c r="J758" s="279" t="e">
        <f>(H758/C758-1)*100</f>
        <v>#DIV/0!</v>
      </c>
    </row>
    <row r="759" customFormat="1" hidden="1" spans="1:10">
      <c r="A759" s="167" t="s">
        <v>711</v>
      </c>
      <c r="B759" s="240">
        <v>72</v>
      </c>
      <c r="C759" s="287">
        <v>0</v>
      </c>
      <c r="D759" s="240"/>
      <c r="E759" s="227"/>
      <c r="F759" s="228"/>
      <c r="G759" s="229"/>
      <c r="H759" s="281">
        <f t="shared" ref="H759:H763" si="124">L759+M759+N759</f>
        <v>0</v>
      </c>
      <c r="I759" s="240"/>
      <c r="J759" s="229"/>
    </row>
    <row r="760" customFormat="1" hidden="1" spans="1:10">
      <c r="A760" s="167" t="s">
        <v>712</v>
      </c>
      <c r="B760" s="240">
        <v>57</v>
      </c>
      <c r="C760" s="287">
        <v>0</v>
      </c>
      <c r="D760" s="240"/>
      <c r="E760" s="227"/>
      <c r="F760" s="228"/>
      <c r="G760" s="229"/>
      <c r="H760" s="281">
        <f t="shared" si="124"/>
        <v>0</v>
      </c>
      <c r="I760" s="240"/>
      <c r="J760" s="229"/>
    </row>
    <row r="761" customFormat="1" hidden="1" spans="1:10">
      <c r="A761" s="167" t="s">
        <v>713</v>
      </c>
      <c r="B761" s="240"/>
      <c r="C761" s="287">
        <v>0</v>
      </c>
      <c r="D761" s="240"/>
      <c r="E761" s="227"/>
      <c r="F761" s="228"/>
      <c r="G761" s="229"/>
      <c r="H761" s="281">
        <f t="shared" si="124"/>
        <v>0</v>
      </c>
      <c r="I761" s="240"/>
      <c r="J761" s="229"/>
    </row>
    <row r="762" customFormat="1" hidden="1" spans="1:10">
      <c r="A762" s="167" t="s">
        <v>714</v>
      </c>
      <c r="B762" s="240"/>
      <c r="C762" s="287">
        <v>0</v>
      </c>
      <c r="D762" s="240"/>
      <c r="E762" s="227"/>
      <c r="F762" s="228"/>
      <c r="G762" s="229"/>
      <c r="H762" s="281">
        <f t="shared" si="124"/>
        <v>0</v>
      </c>
      <c r="I762" s="240"/>
      <c r="J762" s="229"/>
    </row>
    <row r="763" customFormat="1" hidden="1" spans="1:10">
      <c r="A763" s="167" t="s">
        <v>715</v>
      </c>
      <c r="B763" s="240"/>
      <c r="C763" s="287">
        <v>0</v>
      </c>
      <c r="D763" s="240"/>
      <c r="E763" s="227"/>
      <c r="F763" s="228"/>
      <c r="G763" s="229"/>
      <c r="H763" s="281">
        <f t="shared" si="124"/>
        <v>0</v>
      </c>
      <c r="I763" s="240"/>
      <c r="J763" s="229"/>
    </row>
    <row r="764" customFormat="1" hidden="1" spans="1:10">
      <c r="A764" s="298" t="s">
        <v>716</v>
      </c>
      <c r="B764" s="295"/>
      <c r="C764" s="304"/>
      <c r="D764" s="295"/>
      <c r="E764" s="278"/>
      <c r="F764" s="276"/>
      <c r="G764" s="279"/>
      <c r="H764" s="304"/>
      <c r="I764" s="295">
        <f t="shared" ref="I764:I766" si="125">H764-C764</f>
        <v>0</v>
      </c>
      <c r="J764" s="279"/>
    </row>
    <row r="765" customFormat="1" hidden="1" spans="1:10">
      <c r="A765" s="298" t="s">
        <v>717</v>
      </c>
      <c r="B765" s="295">
        <v>2447</v>
      </c>
      <c r="C765" s="304"/>
      <c r="D765" s="295"/>
      <c r="E765" s="278"/>
      <c r="F765" s="276">
        <f>D765-B765</f>
        <v>-2447</v>
      </c>
      <c r="G765" s="279"/>
      <c r="H765" s="304"/>
      <c r="I765" s="295">
        <f t="shared" si="125"/>
        <v>0</v>
      </c>
      <c r="J765" s="279"/>
    </row>
    <row r="766" customFormat="1" hidden="1" spans="1:10">
      <c r="A766" s="298" t="s">
        <v>718</v>
      </c>
      <c r="B766" s="308"/>
      <c r="C766" s="304"/>
      <c r="D766" s="308"/>
      <c r="E766" s="278"/>
      <c r="F766" s="276"/>
      <c r="G766" s="279"/>
      <c r="H766" s="304"/>
      <c r="I766" s="295">
        <f t="shared" si="125"/>
        <v>0</v>
      </c>
      <c r="J766" s="279"/>
    </row>
    <row r="767" customFormat="1" hidden="1" spans="1:10">
      <c r="A767" s="167" t="s">
        <v>152</v>
      </c>
      <c r="B767" s="240"/>
      <c r="C767" s="281">
        <v>0</v>
      </c>
      <c r="D767" s="240"/>
      <c r="E767" s="227"/>
      <c r="F767" s="240"/>
      <c r="G767" s="229"/>
      <c r="H767" s="281">
        <f t="shared" ref="H767:H781" si="126">L767+M767+N767</f>
        <v>0</v>
      </c>
      <c r="I767" s="240">
        <v>0</v>
      </c>
      <c r="J767" s="229"/>
    </row>
    <row r="768" customFormat="1" hidden="1" spans="1:10">
      <c r="A768" s="167" t="s">
        <v>153</v>
      </c>
      <c r="B768" s="240"/>
      <c r="C768" s="281">
        <v>0</v>
      </c>
      <c r="D768" s="240"/>
      <c r="E768" s="227"/>
      <c r="F768" s="240"/>
      <c r="G768" s="229"/>
      <c r="H768" s="281">
        <f t="shared" si="126"/>
        <v>0</v>
      </c>
      <c r="I768" s="240">
        <v>0</v>
      </c>
      <c r="J768" s="229">
        <v>0</v>
      </c>
    </row>
    <row r="769" customFormat="1" hidden="1" spans="1:10">
      <c r="A769" s="167" t="s">
        <v>154</v>
      </c>
      <c r="B769" s="240"/>
      <c r="C769" s="281">
        <v>0</v>
      </c>
      <c r="D769" s="240"/>
      <c r="E769" s="227"/>
      <c r="F769" s="240"/>
      <c r="G769" s="229"/>
      <c r="H769" s="281">
        <f t="shared" si="126"/>
        <v>0</v>
      </c>
      <c r="I769" s="240">
        <v>0</v>
      </c>
      <c r="J769" s="229">
        <v>0</v>
      </c>
    </row>
    <row r="770" customFormat="1" hidden="1" spans="1:10">
      <c r="A770" s="167" t="s">
        <v>719</v>
      </c>
      <c r="B770" s="240"/>
      <c r="C770" s="281">
        <v>0</v>
      </c>
      <c r="D770" s="240"/>
      <c r="E770" s="227"/>
      <c r="F770" s="240"/>
      <c r="G770" s="229"/>
      <c r="H770" s="281">
        <f t="shared" si="126"/>
        <v>0</v>
      </c>
      <c r="I770" s="240">
        <v>0</v>
      </c>
      <c r="J770" s="229">
        <v>0</v>
      </c>
    </row>
    <row r="771" customFormat="1" hidden="1" spans="1:10">
      <c r="A771" s="167" t="s">
        <v>720</v>
      </c>
      <c r="B771" s="240"/>
      <c r="C771" s="281">
        <v>0</v>
      </c>
      <c r="D771" s="240"/>
      <c r="E771" s="227"/>
      <c r="F771" s="240"/>
      <c r="G771" s="229"/>
      <c r="H771" s="281">
        <f t="shared" si="126"/>
        <v>0</v>
      </c>
      <c r="I771" s="240">
        <v>0</v>
      </c>
      <c r="J771" s="229">
        <v>0</v>
      </c>
    </row>
    <row r="772" customFormat="1" hidden="1" spans="1:10">
      <c r="A772" s="167" t="s">
        <v>721</v>
      </c>
      <c r="B772" s="240"/>
      <c r="C772" s="281">
        <v>0</v>
      </c>
      <c r="D772" s="240"/>
      <c r="E772" s="227"/>
      <c r="F772" s="240"/>
      <c r="G772" s="229"/>
      <c r="H772" s="281">
        <f t="shared" si="126"/>
        <v>0</v>
      </c>
      <c r="I772" s="240">
        <v>0</v>
      </c>
      <c r="J772" s="229">
        <v>0</v>
      </c>
    </row>
    <row r="773" customFormat="1" hidden="1" spans="1:10">
      <c r="A773" s="167" t="s">
        <v>722</v>
      </c>
      <c r="B773" s="240"/>
      <c r="C773" s="281">
        <v>0</v>
      </c>
      <c r="D773" s="240"/>
      <c r="E773" s="227"/>
      <c r="F773" s="240"/>
      <c r="G773" s="229"/>
      <c r="H773" s="281">
        <f t="shared" si="126"/>
        <v>0</v>
      </c>
      <c r="I773" s="240">
        <v>0</v>
      </c>
      <c r="J773" s="229">
        <v>0</v>
      </c>
    </row>
    <row r="774" customFormat="1" hidden="1" spans="1:10">
      <c r="A774" s="167" t="s">
        <v>723</v>
      </c>
      <c r="B774" s="240"/>
      <c r="C774" s="281">
        <v>0</v>
      </c>
      <c r="D774" s="240"/>
      <c r="E774" s="227"/>
      <c r="F774" s="240"/>
      <c r="G774" s="229"/>
      <c r="H774" s="281">
        <f t="shared" si="126"/>
        <v>0</v>
      </c>
      <c r="I774" s="240">
        <v>0</v>
      </c>
      <c r="J774" s="229">
        <v>0</v>
      </c>
    </row>
    <row r="775" customFormat="1" hidden="1" spans="1:10">
      <c r="A775" s="167" t="s">
        <v>724</v>
      </c>
      <c r="B775" s="240"/>
      <c r="C775" s="281">
        <v>0</v>
      </c>
      <c r="D775" s="240"/>
      <c r="E775" s="227"/>
      <c r="F775" s="240"/>
      <c r="G775" s="229"/>
      <c r="H775" s="281">
        <f t="shared" si="126"/>
        <v>0</v>
      </c>
      <c r="I775" s="240">
        <v>0</v>
      </c>
      <c r="J775" s="229">
        <v>0</v>
      </c>
    </row>
    <row r="776" customFormat="1" hidden="1" spans="1:10">
      <c r="A776" s="167" t="s">
        <v>725</v>
      </c>
      <c r="B776" s="240"/>
      <c r="C776" s="281">
        <v>0</v>
      </c>
      <c r="D776" s="240"/>
      <c r="E776" s="227"/>
      <c r="F776" s="240"/>
      <c r="G776" s="229"/>
      <c r="H776" s="281">
        <f t="shared" si="126"/>
        <v>0</v>
      </c>
      <c r="I776" s="240">
        <v>0</v>
      </c>
      <c r="J776" s="229">
        <v>0</v>
      </c>
    </row>
    <row r="777" customFormat="1" hidden="1" spans="1:10">
      <c r="A777" s="167" t="s">
        <v>195</v>
      </c>
      <c r="B777" s="240"/>
      <c r="C777" s="281">
        <v>0</v>
      </c>
      <c r="D777" s="240"/>
      <c r="E777" s="227"/>
      <c r="F777" s="240"/>
      <c r="G777" s="229"/>
      <c r="H777" s="281">
        <f t="shared" si="126"/>
        <v>0</v>
      </c>
      <c r="I777" s="240">
        <v>0</v>
      </c>
      <c r="J777" s="229">
        <v>0</v>
      </c>
    </row>
    <row r="778" customFormat="1" hidden="1" spans="1:10">
      <c r="A778" s="167" t="s">
        <v>726</v>
      </c>
      <c r="B778" s="240"/>
      <c r="C778" s="281">
        <v>0</v>
      </c>
      <c r="D778" s="240"/>
      <c r="E778" s="227"/>
      <c r="F778" s="240"/>
      <c r="G778" s="229"/>
      <c r="H778" s="281">
        <f t="shared" si="126"/>
        <v>0</v>
      </c>
      <c r="I778" s="240">
        <v>0</v>
      </c>
      <c r="J778" s="229">
        <v>0</v>
      </c>
    </row>
    <row r="779" customFormat="1" hidden="1" spans="1:10">
      <c r="A779" s="167" t="s">
        <v>727</v>
      </c>
      <c r="B779" s="240"/>
      <c r="C779" s="281">
        <v>0</v>
      </c>
      <c r="D779" s="240"/>
      <c r="E779" s="227"/>
      <c r="F779" s="240"/>
      <c r="G779" s="229"/>
      <c r="H779" s="281">
        <f t="shared" si="126"/>
        <v>0</v>
      </c>
      <c r="I779" s="240">
        <v>0</v>
      </c>
      <c r="J779" s="229">
        <v>0</v>
      </c>
    </row>
    <row r="780" customFormat="1" hidden="1" spans="1:10">
      <c r="A780" s="167" t="s">
        <v>161</v>
      </c>
      <c r="B780" s="240"/>
      <c r="C780" s="281">
        <v>0</v>
      </c>
      <c r="D780" s="240"/>
      <c r="E780" s="227"/>
      <c r="F780" s="240"/>
      <c r="G780" s="229"/>
      <c r="H780" s="281">
        <f t="shared" si="126"/>
        <v>0</v>
      </c>
      <c r="I780" s="240">
        <v>0</v>
      </c>
      <c r="J780" s="229"/>
    </row>
    <row r="781" customFormat="1" hidden="1" spans="1:10">
      <c r="A781" s="167" t="s">
        <v>728</v>
      </c>
      <c r="B781" s="240"/>
      <c r="C781" s="281">
        <v>0</v>
      </c>
      <c r="D781" s="240"/>
      <c r="E781" s="227"/>
      <c r="F781" s="240"/>
      <c r="G781" s="229"/>
      <c r="H781" s="281">
        <f t="shared" si="126"/>
        <v>0</v>
      </c>
      <c r="I781" s="240">
        <v>0</v>
      </c>
      <c r="J781" s="229"/>
    </row>
    <row r="782" customFormat="1" hidden="1" spans="1:10">
      <c r="A782" s="298" t="s">
        <v>729</v>
      </c>
      <c r="B782" s="308"/>
      <c r="C782" s="304"/>
      <c r="D782" s="308"/>
      <c r="E782" s="278"/>
      <c r="F782" s="276"/>
      <c r="G782" s="279"/>
      <c r="H782" s="304"/>
      <c r="I782" s="295">
        <f>H782-C782</f>
        <v>0</v>
      </c>
      <c r="J782" s="279"/>
    </row>
    <row r="783" customFormat="1" hidden="1" spans="1:10">
      <c r="A783" s="167" t="s">
        <v>730</v>
      </c>
      <c r="B783" s="240"/>
      <c r="C783" s="281">
        <v>0</v>
      </c>
      <c r="D783" s="240"/>
      <c r="E783" s="227"/>
      <c r="F783" s="240"/>
      <c r="G783" s="229"/>
      <c r="H783" s="281">
        <f t="shared" ref="H783:H787" si="127">L783+M783+N783</f>
        <v>0</v>
      </c>
      <c r="I783" s="240">
        <v>0</v>
      </c>
      <c r="J783" s="229"/>
    </row>
    <row r="784" customFormat="1" hidden="1" spans="1:10">
      <c r="A784" s="167" t="s">
        <v>731</v>
      </c>
      <c r="B784" s="240"/>
      <c r="C784" s="281">
        <v>0</v>
      </c>
      <c r="D784" s="240"/>
      <c r="E784" s="227"/>
      <c r="F784" s="240"/>
      <c r="G784" s="229"/>
      <c r="H784" s="281">
        <f t="shared" si="127"/>
        <v>0</v>
      </c>
      <c r="I784" s="240">
        <v>0</v>
      </c>
      <c r="J784" s="229">
        <v>0</v>
      </c>
    </row>
    <row r="785" customFormat="1" hidden="1" spans="1:10">
      <c r="A785" s="167" t="s">
        <v>732</v>
      </c>
      <c r="B785" s="240"/>
      <c r="C785" s="281">
        <v>0</v>
      </c>
      <c r="D785" s="240"/>
      <c r="E785" s="227"/>
      <c r="F785" s="240"/>
      <c r="G785" s="229"/>
      <c r="H785" s="281">
        <f t="shared" si="127"/>
        <v>0</v>
      </c>
      <c r="I785" s="240">
        <v>0</v>
      </c>
      <c r="J785" s="229">
        <v>0</v>
      </c>
    </row>
    <row r="786" customFormat="1" hidden="1" spans="1:10">
      <c r="A786" s="167" t="s">
        <v>733</v>
      </c>
      <c r="B786" s="240"/>
      <c r="C786" s="281">
        <v>0</v>
      </c>
      <c r="D786" s="240"/>
      <c r="E786" s="227"/>
      <c r="F786" s="240"/>
      <c r="G786" s="229"/>
      <c r="H786" s="281">
        <f t="shared" si="127"/>
        <v>0</v>
      </c>
      <c r="I786" s="240">
        <v>0</v>
      </c>
      <c r="J786" s="229">
        <v>0</v>
      </c>
    </row>
    <row r="787" customFormat="1" hidden="1" spans="1:10">
      <c r="A787" s="167" t="s">
        <v>734</v>
      </c>
      <c r="B787" s="240"/>
      <c r="C787" s="281">
        <v>0</v>
      </c>
      <c r="D787" s="240"/>
      <c r="E787" s="227"/>
      <c r="F787" s="240"/>
      <c r="G787" s="229"/>
      <c r="H787" s="281">
        <f t="shared" si="127"/>
        <v>0</v>
      </c>
      <c r="I787" s="240">
        <v>0</v>
      </c>
      <c r="J787" s="229">
        <v>0</v>
      </c>
    </row>
    <row r="788" customFormat="1" hidden="1" spans="1:10">
      <c r="A788" s="298" t="s">
        <v>735</v>
      </c>
      <c r="B788" s="295">
        <v>177</v>
      </c>
      <c r="C788" s="304"/>
      <c r="D788" s="295">
        <v>100</v>
      </c>
      <c r="E788" s="278"/>
      <c r="F788" s="276">
        <f t="shared" ref="F788:F790" si="128">D788-B788</f>
        <v>-77</v>
      </c>
      <c r="G788" s="279">
        <f t="shared" ref="G788:G790" si="129">(D788/B788-1)*100</f>
        <v>-43.5028248587571</v>
      </c>
      <c r="H788" s="304"/>
      <c r="I788" s="295">
        <f t="shared" ref="I788:I790" si="130">H788-C788</f>
        <v>0</v>
      </c>
      <c r="J788" s="279"/>
    </row>
    <row r="789" s="208" customFormat="1" spans="1:10">
      <c r="A789" s="270" t="s">
        <v>736</v>
      </c>
      <c r="B789" s="271">
        <f>B790+B801+B802+B805+B806+B807</f>
        <v>35403</v>
      </c>
      <c r="C789" s="272">
        <v>8995.187612</v>
      </c>
      <c r="D789" s="271">
        <f>D790+D801+D802+D805+D806+D807</f>
        <v>41264</v>
      </c>
      <c r="E789" s="273">
        <f>D789/C789*100</f>
        <v>458.734178539555</v>
      </c>
      <c r="F789" s="271">
        <f t="shared" si="128"/>
        <v>5861</v>
      </c>
      <c r="G789" s="274">
        <f t="shared" si="129"/>
        <v>16.5550942010564</v>
      </c>
      <c r="H789" s="272">
        <f>H790+H801+H802+H805+H806+H807</f>
        <v>7665</v>
      </c>
      <c r="I789" s="294">
        <f t="shared" si="130"/>
        <v>-1330.187612</v>
      </c>
      <c r="J789" s="274">
        <f>(H789/C789-1)*100</f>
        <v>-14.7877695205097</v>
      </c>
    </row>
    <row r="790" customFormat="1" hidden="1" spans="1:10">
      <c r="A790" s="298" t="s">
        <v>737</v>
      </c>
      <c r="B790" s="308">
        <f>SUM(B791:B800)</f>
        <v>17265</v>
      </c>
      <c r="C790" s="304">
        <v>3055.678666</v>
      </c>
      <c r="D790" s="308">
        <f>SUM(D791:D800)</f>
        <v>8444</v>
      </c>
      <c r="E790" s="278">
        <f>D790/C790*100</f>
        <v>276.337957061877</v>
      </c>
      <c r="F790" s="276">
        <f t="shared" si="128"/>
        <v>-8821</v>
      </c>
      <c r="G790" s="279">
        <f t="shared" si="129"/>
        <v>-51.0918042282074</v>
      </c>
      <c r="H790" s="304">
        <f>SUM(H791:H800)</f>
        <v>3078</v>
      </c>
      <c r="I790" s="295">
        <f t="shared" si="130"/>
        <v>22.3213340000002</v>
      </c>
      <c r="J790" s="279">
        <f>(H790/C790-1)*100</f>
        <v>0.730486953630494</v>
      </c>
    </row>
    <row r="791" customFormat="1" hidden="1" spans="1:12">
      <c r="A791" s="167" t="s">
        <v>738</v>
      </c>
      <c r="B791" s="240">
        <v>648</v>
      </c>
      <c r="C791" s="287">
        <v>3055.678666</v>
      </c>
      <c r="D791" s="240">
        <v>487</v>
      </c>
      <c r="E791" s="227"/>
      <c r="F791" s="228"/>
      <c r="G791" s="229"/>
      <c r="H791" s="281">
        <f t="shared" ref="H791:H800" si="131">L791+M791+N791</f>
        <v>482</v>
      </c>
      <c r="I791" s="240"/>
      <c r="J791" s="229"/>
      <c r="L791">
        <v>482</v>
      </c>
    </row>
    <row r="792" customFormat="1" hidden="1" spans="1:12">
      <c r="A792" s="167" t="s">
        <v>739</v>
      </c>
      <c r="B792" s="240">
        <v>7773</v>
      </c>
      <c r="C792" s="287">
        <v>0</v>
      </c>
      <c r="D792" s="240">
        <v>3657</v>
      </c>
      <c r="E792" s="227"/>
      <c r="F792" s="228"/>
      <c r="G792" s="229"/>
      <c r="H792" s="281">
        <f t="shared" si="131"/>
        <v>221</v>
      </c>
      <c r="I792" s="240"/>
      <c r="J792" s="229"/>
      <c r="L792">
        <v>221</v>
      </c>
    </row>
    <row r="793" customFormat="1" hidden="1" spans="1:10">
      <c r="A793" s="167" t="s">
        <v>740</v>
      </c>
      <c r="B793" s="240">
        <v>0</v>
      </c>
      <c r="C793" s="287">
        <v>0</v>
      </c>
      <c r="D793" s="240"/>
      <c r="E793" s="227"/>
      <c r="F793" s="228"/>
      <c r="G793" s="229"/>
      <c r="H793" s="281">
        <f t="shared" si="131"/>
        <v>0</v>
      </c>
      <c r="I793" s="240"/>
      <c r="J793" s="229"/>
    </row>
    <row r="794" customFormat="1" hidden="1" spans="1:12">
      <c r="A794" s="167" t="s">
        <v>741</v>
      </c>
      <c r="B794" s="240">
        <v>798</v>
      </c>
      <c r="C794" s="287">
        <v>0</v>
      </c>
      <c r="D794" s="240">
        <v>660</v>
      </c>
      <c r="E794" s="227"/>
      <c r="F794" s="228"/>
      <c r="G794" s="229"/>
      <c r="H794" s="281">
        <f t="shared" si="131"/>
        <v>731</v>
      </c>
      <c r="I794" s="240"/>
      <c r="J794" s="229"/>
      <c r="L794">
        <v>731</v>
      </c>
    </row>
    <row r="795" customFormat="1" hidden="1" spans="1:10">
      <c r="A795" s="167" t="s">
        <v>742</v>
      </c>
      <c r="B795" s="240">
        <v>0</v>
      </c>
      <c r="C795" s="287">
        <v>0</v>
      </c>
      <c r="D795" s="240"/>
      <c r="E795" s="227"/>
      <c r="F795" s="228"/>
      <c r="G795" s="229"/>
      <c r="H795" s="281">
        <f t="shared" si="131"/>
        <v>0</v>
      </c>
      <c r="I795" s="240"/>
      <c r="J795" s="229"/>
    </row>
    <row r="796" customFormat="1" hidden="1" spans="1:12">
      <c r="A796" s="167" t="s">
        <v>743</v>
      </c>
      <c r="B796" s="240">
        <v>84</v>
      </c>
      <c r="C796" s="287">
        <v>0</v>
      </c>
      <c r="D796" s="240">
        <v>66</v>
      </c>
      <c r="E796" s="227"/>
      <c r="F796" s="228"/>
      <c r="G796" s="229"/>
      <c r="H796" s="281">
        <f t="shared" si="131"/>
        <v>69</v>
      </c>
      <c r="I796" s="240"/>
      <c r="J796" s="229"/>
      <c r="L796">
        <v>69</v>
      </c>
    </row>
    <row r="797" customFormat="1" hidden="1" spans="1:10">
      <c r="A797" s="167" t="s">
        <v>744</v>
      </c>
      <c r="B797" s="240">
        <v>0</v>
      </c>
      <c r="C797" s="287">
        <v>0</v>
      </c>
      <c r="D797" s="240"/>
      <c r="E797" s="227"/>
      <c r="F797" s="228"/>
      <c r="G797" s="229"/>
      <c r="H797" s="281">
        <f t="shared" si="131"/>
        <v>0</v>
      </c>
      <c r="I797" s="240"/>
      <c r="J797" s="229"/>
    </row>
    <row r="798" customFormat="1" hidden="1" spans="1:10">
      <c r="A798" s="167" t="s">
        <v>745</v>
      </c>
      <c r="B798" s="240">
        <v>0</v>
      </c>
      <c r="C798" s="287">
        <v>0</v>
      </c>
      <c r="D798" s="240"/>
      <c r="E798" s="227"/>
      <c r="F798" s="228"/>
      <c r="G798" s="229"/>
      <c r="H798" s="281">
        <f t="shared" si="131"/>
        <v>0</v>
      </c>
      <c r="I798" s="240"/>
      <c r="J798" s="229"/>
    </row>
    <row r="799" customFormat="1" hidden="1" spans="1:10">
      <c r="A799" s="167" t="s">
        <v>746</v>
      </c>
      <c r="B799" s="240"/>
      <c r="C799" s="287">
        <v>0</v>
      </c>
      <c r="D799" s="240"/>
      <c r="E799" s="227"/>
      <c r="F799" s="228"/>
      <c r="G799" s="229"/>
      <c r="H799" s="281">
        <f t="shared" si="131"/>
        <v>0</v>
      </c>
      <c r="I799" s="240"/>
      <c r="J799" s="229"/>
    </row>
    <row r="800" customFormat="1" hidden="1" spans="1:12">
      <c r="A800" s="167" t="s">
        <v>747</v>
      </c>
      <c r="B800" s="240">
        <f>7962</f>
        <v>7962</v>
      </c>
      <c r="C800" s="287">
        <v>0</v>
      </c>
      <c r="D800" s="240">
        <v>3574</v>
      </c>
      <c r="E800" s="227"/>
      <c r="F800" s="228"/>
      <c r="G800" s="229"/>
      <c r="H800" s="281">
        <f t="shared" si="131"/>
        <v>1575</v>
      </c>
      <c r="I800" s="240"/>
      <c r="J800" s="229"/>
      <c r="L800">
        <v>1575</v>
      </c>
    </row>
    <row r="801" customFormat="1" hidden="1" spans="1:10">
      <c r="A801" s="298" t="s">
        <v>748</v>
      </c>
      <c r="B801" s="295"/>
      <c r="C801" s="304"/>
      <c r="D801" s="295">
        <v>138</v>
      </c>
      <c r="E801" s="278"/>
      <c r="F801" s="276">
        <f t="shared" ref="F801:F805" si="132">D801-B801</f>
        <v>138</v>
      </c>
      <c r="G801" s="279"/>
      <c r="H801" s="304"/>
      <c r="I801" s="295">
        <f t="shared" ref="I801:I809" si="133">H801-C801</f>
        <v>0</v>
      </c>
      <c r="J801" s="279"/>
    </row>
    <row r="802" customFormat="1" hidden="1" spans="1:10">
      <c r="A802" s="298" t="s">
        <v>749</v>
      </c>
      <c r="B802" s="308">
        <v>8480</v>
      </c>
      <c r="C802" s="304">
        <v>846.916485</v>
      </c>
      <c r="D802" s="308">
        <f>SUM(D803:D804)</f>
        <v>25365</v>
      </c>
      <c r="E802" s="278">
        <f t="shared" ref="E802:E809" si="134">D802/C802*100</f>
        <v>2994.98243914806</v>
      </c>
      <c r="F802" s="276">
        <f t="shared" si="132"/>
        <v>16885</v>
      </c>
      <c r="G802" s="279">
        <f t="shared" ref="G802:G809" si="135">(D802/B802-1)*100</f>
        <v>199.115566037736</v>
      </c>
      <c r="H802" s="304">
        <f>SUM(H803:H804)</f>
        <v>777</v>
      </c>
      <c r="I802" s="295">
        <f t="shared" si="133"/>
        <v>-69.916485</v>
      </c>
      <c r="J802" s="279">
        <f t="shared" ref="J802:J809" si="136">(H802/C802-1)*100</f>
        <v>-8.25541670735102</v>
      </c>
    </row>
    <row r="803" customFormat="1" hidden="1" spans="1:10">
      <c r="A803" s="167" t="s">
        <v>750</v>
      </c>
      <c r="B803" s="240">
        <v>3998</v>
      </c>
      <c r="C803" s="287">
        <v>0</v>
      </c>
      <c r="D803" s="240">
        <v>1051</v>
      </c>
      <c r="E803" s="227"/>
      <c r="F803" s="228"/>
      <c r="G803" s="229"/>
      <c r="H803" s="281">
        <f t="shared" ref="H803:H807" si="137">L803+M803+N803</f>
        <v>0</v>
      </c>
      <c r="I803" s="240">
        <v>0</v>
      </c>
      <c r="J803" s="229">
        <v>0</v>
      </c>
    </row>
    <row r="804" customFormat="1" hidden="1" spans="1:13">
      <c r="A804" s="167" t="s">
        <v>751</v>
      </c>
      <c r="B804" s="240">
        <v>4482</v>
      </c>
      <c r="C804" s="287">
        <v>846.916485</v>
      </c>
      <c r="D804" s="240">
        <v>24314</v>
      </c>
      <c r="E804" s="227"/>
      <c r="F804" s="228"/>
      <c r="G804" s="229"/>
      <c r="H804" s="281">
        <f t="shared" si="137"/>
        <v>777</v>
      </c>
      <c r="I804" s="240"/>
      <c r="J804" s="229"/>
      <c r="L804">
        <v>628</v>
      </c>
      <c r="M804">
        <v>149</v>
      </c>
    </row>
    <row r="805" customFormat="1" hidden="1" spans="1:12">
      <c r="A805" s="298" t="s">
        <v>752</v>
      </c>
      <c r="B805" s="295">
        <v>5368</v>
      </c>
      <c r="C805" s="304">
        <v>3738.446717</v>
      </c>
      <c r="D805" s="295">
        <v>5918</v>
      </c>
      <c r="E805" s="278">
        <f t="shared" si="134"/>
        <v>158.301039121109</v>
      </c>
      <c r="F805" s="276">
        <f t="shared" si="132"/>
        <v>550</v>
      </c>
      <c r="G805" s="279">
        <f t="shared" si="135"/>
        <v>10.2459016393443</v>
      </c>
      <c r="H805" s="304">
        <f t="shared" si="137"/>
        <v>3356</v>
      </c>
      <c r="I805" s="295">
        <f t="shared" si="133"/>
        <v>-382.446717</v>
      </c>
      <c r="J805" s="279">
        <f t="shared" si="136"/>
        <v>-10.2300967741732</v>
      </c>
      <c r="L805">
        <v>3356</v>
      </c>
    </row>
    <row r="806" customFormat="1" hidden="1" spans="1:10">
      <c r="A806" s="298" t="s">
        <v>753</v>
      </c>
      <c r="B806" s="295"/>
      <c r="C806" s="304"/>
      <c r="D806" s="295"/>
      <c r="E806" s="278"/>
      <c r="F806" s="276"/>
      <c r="G806" s="279"/>
      <c r="H806" s="304">
        <f t="shared" si="137"/>
        <v>0</v>
      </c>
      <c r="I806" s="295">
        <f t="shared" si="133"/>
        <v>0</v>
      </c>
      <c r="J806" s="279"/>
    </row>
    <row r="807" customFormat="1" hidden="1" spans="1:12">
      <c r="A807" s="298" t="s">
        <v>754</v>
      </c>
      <c r="B807" s="295">
        <v>4290</v>
      </c>
      <c r="C807" s="304">
        <v>1354.145744</v>
      </c>
      <c r="D807" s="295">
        <v>1399</v>
      </c>
      <c r="E807" s="278">
        <f t="shared" si="134"/>
        <v>103.312365467214</v>
      </c>
      <c r="F807" s="276">
        <f t="shared" ref="F807:F809" si="138">D807-B807</f>
        <v>-2891</v>
      </c>
      <c r="G807" s="279">
        <f t="shared" si="135"/>
        <v>-67.3892773892774</v>
      </c>
      <c r="H807" s="304">
        <f t="shared" si="137"/>
        <v>454</v>
      </c>
      <c r="I807" s="295">
        <f t="shared" si="133"/>
        <v>-900.145744</v>
      </c>
      <c r="J807" s="279">
        <f t="shared" si="136"/>
        <v>-66.4733281471658</v>
      </c>
      <c r="L807">
        <v>454</v>
      </c>
    </row>
    <row r="808" s="208" customFormat="1" spans="1:10">
      <c r="A808" s="270" t="s">
        <v>755</v>
      </c>
      <c r="B808" s="271">
        <f>B809+B835+B860+B888+B899+B905+B912+B919+B922</f>
        <v>61829</v>
      </c>
      <c r="C808" s="272">
        <v>38905.196184</v>
      </c>
      <c r="D808" s="271">
        <f>D809+D835+D860+D888+D899+D905+D912+D919+D922</f>
        <v>54191</v>
      </c>
      <c r="E808" s="273">
        <f t="shared" si="134"/>
        <v>139.289877227984</v>
      </c>
      <c r="F808" s="271">
        <f t="shared" si="138"/>
        <v>-7638</v>
      </c>
      <c r="G808" s="274">
        <f t="shared" si="135"/>
        <v>-12.3534263856766</v>
      </c>
      <c r="H808" s="272">
        <f>H809+H835+H860+H888+H899+H905+H912+H919+H922</f>
        <v>46008</v>
      </c>
      <c r="I808" s="294">
        <f t="shared" si="133"/>
        <v>7102.803816</v>
      </c>
      <c r="J808" s="274">
        <f t="shared" si="136"/>
        <v>18.2566970807901</v>
      </c>
    </row>
    <row r="809" customFormat="1" hidden="1" spans="1:10">
      <c r="A809" s="298" t="s">
        <v>756</v>
      </c>
      <c r="B809" s="308">
        <v>17807</v>
      </c>
      <c r="C809" s="304">
        <v>11304.349362</v>
      </c>
      <c r="D809" s="308">
        <f>SUM(D810:D834)</f>
        <v>15838</v>
      </c>
      <c r="E809" s="278">
        <f t="shared" si="134"/>
        <v>140.105365579376</v>
      </c>
      <c r="F809" s="276">
        <f t="shared" si="138"/>
        <v>-1969</v>
      </c>
      <c r="G809" s="279">
        <f t="shared" si="135"/>
        <v>-11.0574493176841</v>
      </c>
      <c r="H809" s="304">
        <f>SUM(H810:H834)</f>
        <v>12494</v>
      </c>
      <c r="I809" s="295">
        <f t="shared" si="133"/>
        <v>1189.650638</v>
      </c>
      <c r="J809" s="279">
        <f t="shared" si="136"/>
        <v>10.5238311370582</v>
      </c>
    </row>
    <row r="810" s="208" customFormat="1" hidden="1" spans="1:12">
      <c r="A810" s="283" t="s">
        <v>738</v>
      </c>
      <c r="B810" s="240">
        <v>1182</v>
      </c>
      <c r="C810" s="287">
        <v>1068.624238</v>
      </c>
      <c r="D810" s="240">
        <v>1022</v>
      </c>
      <c r="E810" s="227"/>
      <c r="F810" s="228"/>
      <c r="G810" s="229"/>
      <c r="H810" s="281">
        <f t="shared" ref="H810:H834" si="139">L810+M810+N810</f>
        <v>974</v>
      </c>
      <c r="I810" s="240"/>
      <c r="J810" s="229"/>
      <c r="L810" s="208">
        <v>974</v>
      </c>
    </row>
    <row r="811" s="208" customFormat="1" hidden="1" spans="1:12">
      <c r="A811" s="283" t="s">
        <v>739</v>
      </c>
      <c r="B811" s="240">
        <v>88</v>
      </c>
      <c r="C811" s="287">
        <v>62.2</v>
      </c>
      <c r="D811" s="240">
        <v>594</v>
      </c>
      <c r="E811" s="227"/>
      <c r="F811" s="228"/>
      <c r="G811" s="229"/>
      <c r="H811" s="281">
        <f t="shared" si="139"/>
        <v>62</v>
      </c>
      <c r="I811" s="240"/>
      <c r="J811" s="229"/>
      <c r="L811" s="208">
        <v>62</v>
      </c>
    </row>
    <row r="812" s="208" customFormat="1" hidden="1" spans="1:10">
      <c r="A812" s="283" t="s">
        <v>740</v>
      </c>
      <c r="B812" s="240">
        <v>4</v>
      </c>
      <c r="C812" s="287">
        <v>0.2526</v>
      </c>
      <c r="D812" s="240"/>
      <c r="E812" s="227"/>
      <c r="F812" s="228"/>
      <c r="G812" s="229"/>
      <c r="H812" s="281">
        <f t="shared" si="139"/>
        <v>0</v>
      </c>
      <c r="I812" s="240"/>
      <c r="J812" s="229"/>
    </row>
    <row r="813" s="208" customFormat="1" hidden="1" spans="1:12">
      <c r="A813" s="283" t="s">
        <v>757</v>
      </c>
      <c r="B813" s="240">
        <v>2454</v>
      </c>
      <c r="C813" s="287">
        <v>2316.404724</v>
      </c>
      <c r="D813" s="240">
        <v>2255</v>
      </c>
      <c r="E813" s="227"/>
      <c r="F813" s="228"/>
      <c r="G813" s="229"/>
      <c r="H813" s="281">
        <f t="shared" si="139"/>
        <v>2204</v>
      </c>
      <c r="I813" s="240"/>
      <c r="J813" s="229"/>
      <c r="L813" s="208">
        <v>2204</v>
      </c>
    </row>
    <row r="814" s="208" customFormat="1" hidden="1" spans="1:10">
      <c r="A814" s="283" t="s">
        <v>758</v>
      </c>
      <c r="B814" s="240">
        <v>0</v>
      </c>
      <c r="C814" s="287">
        <v>0</v>
      </c>
      <c r="D814" s="240"/>
      <c r="E814" s="227"/>
      <c r="F814" s="228"/>
      <c r="G814" s="229"/>
      <c r="H814" s="281">
        <f t="shared" si="139"/>
        <v>0</v>
      </c>
      <c r="I814" s="240"/>
      <c r="J814" s="229"/>
    </row>
    <row r="815" s="208" customFormat="1" hidden="1" spans="1:10">
      <c r="A815" s="283" t="s">
        <v>759</v>
      </c>
      <c r="B815" s="240">
        <v>1049</v>
      </c>
      <c r="C815" s="287">
        <v>0</v>
      </c>
      <c r="D815" s="240">
        <v>62</v>
      </c>
      <c r="E815" s="227"/>
      <c r="F815" s="228"/>
      <c r="G815" s="229"/>
      <c r="H815" s="281">
        <f t="shared" si="139"/>
        <v>0</v>
      </c>
      <c r="I815" s="240"/>
      <c r="J815" s="229"/>
    </row>
    <row r="816" s="208" customFormat="1" hidden="1" spans="1:14">
      <c r="A816" s="283" t="s">
        <v>760</v>
      </c>
      <c r="B816" s="240">
        <v>548</v>
      </c>
      <c r="C816" s="287">
        <v>100.0178</v>
      </c>
      <c r="D816" s="240">
        <v>395</v>
      </c>
      <c r="E816" s="227"/>
      <c r="F816" s="228"/>
      <c r="G816" s="229"/>
      <c r="H816" s="281">
        <f t="shared" si="139"/>
        <v>310</v>
      </c>
      <c r="I816" s="240"/>
      <c r="J816" s="229"/>
      <c r="L816" s="208">
        <v>6</v>
      </c>
      <c r="M816" s="208">
        <v>172</v>
      </c>
      <c r="N816" s="208">
        <v>132</v>
      </c>
    </row>
    <row r="817" s="208" customFormat="1" hidden="1" spans="1:13">
      <c r="A817" s="283" t="s">
        <v>761</v>
      </c>
      <c r="B817" s="240">
        <v>34</v>
      </c>
      <c r="C817" s="287">
        <v>24.5</v>
      </c>
      <c r="D817" s="240">
        <v>5</v>
      </c>
      <c r="E817" s="227"/>
      <c r="F817" s="228"/>
      <c r="G817" s="229"/>
      <c r="H817" s="281">
        <f t="shared" si="139"/>
        <v>27</v>
      </c>
      <c r="I817" s="240"/>
      <c r="J817" s="229"/>
      <c r="M817" s="208">
        <v>27</v>
      </c>
    </row>
    <row r="818" s="208" customFormat="1" hidden="1" spans="1:12">
      <c r="A818" s="283" t="s">
        <v>762</v>
      </c>
      <c r="B818" s="240">
        <v>5</v>
      </c>
      <c r="C818" s="287">
        <v>4.1</v>
      </c>
      <c r="D818" s="240">
        <v>4</v>
      </c>
      <c r="E818" s="227"/>
      <c r="F818" s="228"/>
      <c r="G818" s="229"/>
      <c r="H818" s="281">
        <f t="shared" si="139"/>
        <v>10</v>
      </c>
      <c r="I818" s="240"/>
      <c r="J818" s="229"/>
      <c r="L818" s="208">
        <v>10</v>
      </c>
    </row>
    <row r="819" s="208" customFormat="1" hidden="1" spans="1:13">
      <c r="A819" s="283" t="s">
        <v>763</v>
      </c>
      <c r="B819" s="240">
        <v>6</v>
      </c>
      <c r="C819" s="287">
        <v>5.5</v>
      </c>
      <c r="D819" s="240"/>
      <c r="E819" s="227"/>
      <c r="F819" s="228"/>
      <c r="G819" s="229"/>
      <c r="H819" s="281">
        <f t="shared" si="139"/>
        <v>5</v>
      </c>
      <c r="I819" s="240"/>
      <c r="J819" s="229"/>
      <c r="M819" s="208">
        <v>5</v>
      </c>
    </row>
    <row r="820" s="208" customFormat="1" hidden="1" spans="1:10">
      <c r="A820" s="283" t="s">
        <v>764</v>
      </c>
      <c r="B820" s="240">
        <v>112</v>
      </c>
      <c r="C820" s="287">
        <v>0</v>
      </c>
      <c r="D820" s="240"/>
      <c r="E820" s="227"/>
      <c r="F820" s="228"/>
      <c r="G820" s="229"/>
      <c r="H820" s="281">
        <f t="shared" si="139"/>
        <v>0</v>
      </c>
      <c r="I820" s="240"/>
      <c r="J820" s="229"/>
    </row>
    <row r="821" s="208" customFormat="1" hidden="1" spans="1:10">
      <c r="A821" s="283" t="s">
        <v>765</v>
      </c>
      <c r="B821" s="240">
        <v>0</v>
      </c>
      <c r="C821" s="287">
        <v>0</v>
      </c>
      <c r="D821" s="240"/>
      <c r="E821" s="227"/>
      <c r="F821" s="228"/>
      <c r="G821" s="229"/>
      <c r="H821" s="281">
        <f t="shared" si="139"/>
        <v>0</v>
      </c>
      <c r="I821" s="240"/>
      <c r="J821" s="229"/>
    </row>
    <row r="822" s="208" customFormat="1" hidden="1" spans="1:10">
      <c r="A822" s="283" t="s">
        <v>766</v>
      </c>
      <c r="B822" s="240">
        <v>110</v>
      </c>
      <c r="C822" s="287">
        <v>0</v>
      </c>
      <c r="D822" s="240"/>
      <c r="E822" s="227"/>
      <c r="F822" s="228"/>
      <c r="G822" s="229"/>
      <c r="H822" s="281">
        <f t="shared" si="139"/>
        <v>0</v>
      </c>
      <c r="I822" s="240"/>
      <c r="J822" s="229"/>
    </row>
    <row r="823" s="208" customFormat="1" hidden="1" spans="1:10">
      <c r="A823" s="283" t="s">
        <v>767</v>
      </c>
      <c r="B823" s="240">
        <v>2</v>
      </c>
      <c r="C823" s="287">
        <v>0</v>
      </c>
      <c r="D823" s="240"/>
      <c r="E823" s="227"/>
      <c r="F823" s="228"/>
      <c r="G823" s="229"/>
      <c r="H823" s="281">
        <f t="shared" si="139"/>
        <v>0</v>
      </c>
      <c r="I823" s="240"/>
      <c r="J823" s="229"/>
    </row>
    <row r="824" s="208" customFormat="1" hidden="1" spans="1:10">
      <c r="A824" s="283" t="s">
        <v>768</v>
      </c>
      <c r="B824" s="240">
        <v>0</v>
      </c>
      <c r="C824" s="287">
        <v>0</v>
      </c>
      <c r="D824" s="240"/>
      <c r="E824" s="227"/>
      <c r="F824" s="228"/>
      <c r="G824" s="229"/>
      <c r="H824" s="281">
        <f t="shared" si="139"/>
        <v>0</v>
      </c>
      <c r="I824" s="240"/>
      <c r="J824" s="229"/>
    </row>
    <row r="825" s="208" customFormat="1" hidden="1" spans="1:14">
      <c r="A825" s="283" t="s">
        <v>769</v>
      </c>
      <c r="B825" s="285">
        <v>5174</v>
      </c>
      <c r="C825" s="287">
        <v>4711.49</v>
      </c>
      <c r="D825" s="285">
        <v>5886</v>
      </c>
      <c r="E825" s="227"/>
      <c r="F825" s="228"/>
      <c r="G825" s="229"/>
      <c r="H825" s="281">
        <f t="shared" si="139"/>
        <v>4195</v>
      </c>
      <c r="I825" s="240"/>
      <c r="J825" s="229"/>
      <c r="L825" s="208">
        <v>258</v>
      </c>
      <c r="M825" s="208">
        <f>175+1534</f>
        <v>1709</v>
      </c>
      <c r="N825" s="208">
        <f>1137+1091</f>
        <v>2228</v>
      </c>
    </row>
    <row r="826" s="208" customFormat="1" hidden="1" spans="1:13">
      <c r="A826" s="283" t="s">
        <v>770</v>
      </c>
      <c r="B826" s="240">
        <v>100</v>
      </c>
      <c r="C826" s="287">
        <v>0</v>
      </c>
      <c r="D826" s="240">
        <v>26</v>
      </c>
      <c r="E826" s="227"/>
      <c r="F826" s="228"/>
      <c r="G826" s="229"/>
      <c r="H826" s="281">
        <f t="shared" si="139"/>
        <v>455</v>
      </c>
      <c r="I826" s="240"/>
      <c r="J826" s="229"/>
      <c r="M826" s="208">
        <v>455</v>
      </c>
    </row>
    <row r="827" s="208" customFormat="1" hidden="1" spans="1:10">
      <c r="A827" s="283" t="s">
        <v>771</v>
      </c>
      <c r="B827" s="240">
        <v>39</v>
      </c>
      <c r="C827" s="287">
        <v>0</v>
      </c>
      <c r="D827" s="240"/>
      <c r="E827" s="227"/>
      <c r="F827" s="228"/>
      <c r="G827" s="229"/>
      <c r="H827" s="281">
        <f t="shared" si="139"/>
        <v>0</v>
      </c>
      <c r="I827" s="240"/>
      <c r="J827" s="229"/>
    </row>
    <row r="828" s="208" customFormat="1" hidden="1" spans="1:13">
      <c r="A828" s="283" t="s">
        <v>772</v>
      </c>
      <c r="B828" s="240">
        <v>266</v>
      </c>
      <c r="C828" s="287">
        <v>165.64</v>
      </c>
      <c r="D828" s="240">
        <v>110</v>
      </c>
      <c r="E828" s="227"/>
      <c r="F828" s="228"/>
      <c r="G828" s="229"/>
      <c r="H828" s="281">
        <f t="shared" si="139"/>
        <v>10</v>
      </c>
      <c r="I828" s="240"/>
      <c r="J828" s="229"/>
      <c r="M828" s="208">
        <v>10</v>
      </c>
    </row>
    <row r="829" s="208" customFormat="1" hidden="1" spans="1:14">
      <c r="A829" s="283" t="s">
        <v>773</v>
      </c>
      <c r="B829" s="240">
        <v>0</v>
      </c>
      <c r="C829" s="287">
        <v>429.34</v>
      </c>
      <c r="D829" s="240"/>
      <c r="E829" s="227"/>
      <c r="F829" s="228"/>
      <c r="G829" s="229"/>
      <c r="H829" s="281">
        <f t="shared" si="139"/>
        <v>704</v>
      </c>
      <c r="I829" s="240"/>
      <c r="J829" s="229"/>
      <c r="L829" s="208">
        <v>5</v>
      </c>
      <c r="M829" s="208">
        <v>270</v>
      </c>
      <c r="N829" s="208">
        <v>429</v>
      </c>
    </row>
    <row r="830" s="208" customFormat="1" hidden="1" spans="1:10">
      <c r="A830" s="283" t="s">
        <v>774</v>
      </c>
      <c r="B830" s="240">
        <v>67</v>
      </c>
      <c r="C830" s="287">
        <v>0</v>
      </c>
      <c r="D830" s="240"/>
      <c r="E830" s="227"/>
      <c r="F830" s="228"/>
      <c r="G830" s="229"/>
      <c r="H830" s="281">
        <f t="shared" si="139"/>
        <v>0</v>
      </c>
      <c r="I830" s="240"/>
      <c r="J830" s="229"/>
    </row>
    <row r="831" s="208" customFormat="1" hidden="1" spans="1:14">
      <c r="A831" s="283" t="s">
        <v>775</v>
      </c>
      <c r="B831" s="240">
        <v>133</v>
      </c>
      <c r="C831" s="287">
        <v>0</v>
      </c>
      <c r="D831" s="240">
        <v>129</v>
      </c>
      <c r="E831" s="227"/>
      <c r="F831" s="228"/>
      <c r="G831" s="229"/>
      <c r="H831" s="281">
        <f t="shared" si="139"/>
        <v>5</v>
      </c>
      <c r="I831" s="240"/>
      <c r="J831" s="229"/>
      <c r="N831" s="208">
        <v>5</v>
      </c>
    </row>
    <row r="832" s="208" customFormat="1" hidden="1" spans="1:10">
      <c r="A832" s="283" t="s">
        <v>776</v>
      </c>
      <c r="B832" s="240">
        <v>1</v>
      </c>
      <c r="C832" s="287">
        <v>5</v>
      </c>
      <c r="D832" s="240"/>
      <c r="E832" s="227"/>
      <c r="F832" s="228"/>
      <c r="G832" s="229"/>
      <c r="H832" s="281">
        <f t="shared" si="139"/>
        <v>0</v>
      </c>
      <c r="I832" s="240"/>
      <c r="J832" s="229"/>
    </row>
    <row r="833" s="208" customFormat="1" hidden="1" spans="1:14">
      <c r="A833" s="283" t="s">
        <v>777</v>
      </c>
      <c r="B833" s="240">
        <v>2591</v>
      </c>
      <c r="C833" s="287">
        <v>2290</v>
      </c>
      <c r="D833" s="240">
        <v>2569</v>
      </c>
      <c r="E833" s="227"/>
      <c r="F833" s="228"/>
      <c r="G833" s="229"/>
      <c r="H833" s="281">
        <f t="shared" si="139"/>
        <v>3095</v>
      </c>
      <c r="I833" s="240"/>
      <c r="J833" s="229"/>
      <c r="M833" s="208">
        <f>950+800</f>
        <v>1750</v>
      </c>
      <c r="N833" s="208">
        <v>1345</v>
      </c>
    </row>
    <row r="834" s="208" customFormat="1" hidden="1" spans="1:14">
      <c r="A834" s="283" t="s">
        <v>778</v>
      </c>
      <c r="B834" s="240">
        <v>3842</v>
      </c>
      <c r="C834" s="287">
        <v>121.28</v>
      </c>
      <c r="D834" s="240">
        <v>2781</v>
      </c>
      <c r="E834" s="227"/>
      <c r="F834" s="228"/>
      <c r="G834" s="229"/>
      <c r="H834" s="281">
        <f t="shared" si="139"/>
        <v>438</v>
      </c>
      <c r="I834" s="240"/>
      <c r="J834" s="229"/>
      <c r="L834" s="208">
        <v>19</v>
      </c>
      <c r="M834" s="208">
        <v>300</v>
      </c>
      <c r="N834" s="208">
        <v>119</v>
      </c>
    </row>
    <row r="835" customFormat="1" hidden="1" spans="1:10">
      <c r="A835" s="298" t="s">
        <v>779</v>
      </c>
      <c r="B835" s="308">
        <v>5532</v>
      </c>
      <c r="C835" s="304">
        <v>3316.875087</v>
      </c>
      <c r="D835" s="308">
        <f>SUM(D836:D859)</f>
        <v>3404</v>
      </c>
      <c r="E835" s="278">
        <f>D835/C835*100</f>
        <v>102.626716735323</v>
      </c>
      <c r="F835" s="276">
        <f>D835-B835</f>
        <v>-2128</v>
      </c>
      <c r="G835" s="279">
        <f>(D835/B835-1)*100</f>
        <v>-38.4671005061461</v>
      </c>
      <c r="H835" s="304">
        <f>SUM(H836:H859)</f>
        <v>2878</v>
      </c>
      <c r="I835" s="295">
        <f>H835-C835</f>
        <v>-438.875087</v>
      </c>
      <c r="J835" s="279">
        <f>(H835/C835-1)*100</f>
        <v>-13.231583206739</v>
      </c>
    </row>
    <row r="836" s="208" customFormat="1" hidden="1" spans="1:12">
      <c r="A836" s="283" t="s">
        <v>738</v>
      </c>
      <c r="B836" s="240">
        <v>301</v>
      </c>
      <c r="C836" s="287">
        <v>246.709697</v>
      </c>
      <c r="D836" s="240">
        <v>208</v>
      </c>
      <c r="E836" s="227"/>
      <c r="F836" s="228"/>
      <c r="G836" s="229"/>
      <c r="H836" s="281">
        <f t="shared" ref="H836:H859" si="140">L836+M836+N836</f>
        <v>196</v>
      </c>
      <c r="I836" s="240"/>
      <c r="J836" s="229"/>
      <c r="L836" s="208">
        <v>196</v>
      </c>
    </row>
    <row r="837" s="208" customFormat="1" hidden="1" spans="1:12">
      <c r="A837" s="283" t="s">
        <v>739</v>
      </c>
      <c r="B837" s="240">
        <v>0</v>
      </c>
      <c r="C837" s="287">
        <v>44.352</v>
      </c>
      <c r="D837" s="240">
        <v>51</v>
      </c>
      <c r="E837" s="227"/>
      <c r="F837" s="228"/>
      <c r="G837" s="229"/>
      <c r="H837" s="281">
        <f t="shared" si="140"/>
        <v>46</v>
      </c>
      <c r="I837" s="240"/>
      <c r="J837" s="229"/>
      <c r="L837" s="208">
        <v>46</v>
      </c>
    </row>
    <row r="838" s="208" customFormat="1" hidden="1" spans="1:10">
      <c r="A838" s="283" t="s">
        <v>740</v>
      </c>
      <c r="B838" s="240">
        <v>0</v>
      </c>
      <c r="C838" s="287">
        <v>0</v>
      </c>
      <c r="D838" s="240"/>
      <c r="E838" s="227"/>
      <c r="F838" s="228"/>
      <c r="G838" s="229"/>
      <c r="H838" s="281">
        <f t="shared" si="140"/>
        <v>0</v>
      </c>
      <c r="I838" s="240"/>
      <c r="J838" s="229"/>
    </row>
    <row r="839" s="208" customFormat="1" hidden="1" spans="1:12">
      <c r="A839" s="283" t="s">
        <v>780</v>
      </c>
      <c r="B839" s="240">
        <v>1127</v>
      </c>
      <c r="C839" s="287">
        <v>1033.87339</v>
      </c>
      <c r="D839" s="240">
        <v>1036</v>
      </c>
      <c r="E839" s="227"/>
      <c r="F839" s="228"/>
      <c r="G839" s="229"/>
      <c r="H839" s="281">
        <f t="shared" si="140"/>
        <v>793</v>
      </c>
      <c r="I839" s="240"/>
      <c r="J839" s="229"/>
      <c r="L839" s="208">
        <v>793</v>
      </c>
    </row>
    <row r="840" s="208" customFormat="1" hidden="1" spans="1:14">
      <c r="A840" s="283" t="s">
        <v>781</v>
      </c>
      <c r="B840" s="240">
        <v>225</v>
      </c>
      <c r="C840" s="287">
        <v>296.2</v>
      </c>
      <c r="D840" s="240">
        <v>1132</v>
      </c>
      <c r="E840" s="227"/>
      <c r="F840" s="228"/>
      <c r="G840" s="229"/>
      <c r="H840" s="281">
        <f t="shared" si="140"/>
        <v>210</v>
      </c>
      <c r="I840" s="240"/>
      <c r="J840" s="229"/>
      <c r="M840" s="208">
        <v>115</v>
      </c>
      <c r="N840" s="208">
        <v>95</v>
      </c>
    </row>
    <row r="841" s="208" customFormat="1" hidden="1" spans="1:13">
      <c r="A841" s="283" t="s">
        <v>782</v>
      </c>
      <c r="B841" s="240">
        <v>0</v>
      </c>
      <c r="C841" s="287">
        <v>0</v>
      </c>
      <c r="D841" s="240"/>
      <c r="E841" s="227"/>
      <c r="F841" s="228"/>
      <c r="G841" s="229"/>
      <c r="H841" s="281">
        <f t="shared" si="140"/>
        <v>70</v>
      </c>
      <c r="I841" s="240"/>
      <c r="J841" s="229"/>
      <c r="M841" s="208">
        <v>70</v>
      </c>
    </row>
    <row r="842" s="208" customFormat="1" hidden="1" spans="1:10">
      <c r="A842" s="283" t="s">
        <v>783</v>
      </c>
      <c r="B842" s="240">
        <v>0</v>
      </c>
      <c r="C842" s="287">
        <v>0</v>
      </c>
      <c r="D842" s="240"/>
      <c r="E842" s="227"/>
      <c r="F842" s="228"/>
      <c r="G842" s="229"/>
      <c r="H842" s="281">
        <f t="shared" si="140"/>
        <v>0</v>
      </c>
      <c r="I842" s="240"/>
      <c r="J842" s="229"/>
    </row>
    <row r="843" s="208" customFormat="1" hidden="1" spans="1:14">
      <c r="A843" s="283" t="s">
        <v>784</v>
      </c>
      <c r="B843" s="240">
        <v>1028</v>
      </c>
      <c r="C843" s="287">
        <v>1146.55</v>
      </c>
      <c r="D843" s="240"/>
      <c r="E843" s="227"/>
      <c r="F843" s="228"/>
      <c r="G843" s="229"/>
      <c r="H843" s="281">
        <f t="shared" si="140"/>
        <v>855</v>
      </c>
      <c r="I843" s="240"/>
      <c r="J843" s="229"/>
      <c r="M843" s="208">
        <v>779</v>
      </c>
      <c r="N843" s="208">
        <v>76</v>
      </c>
    </row>
    <row r="844" s="208" customFormat="1" hidden="1" spans="1:10">
      <c r="A844" s="283" t="s">
        <v>785</v>
      </c>
      <c r="B844" s="240">
        <v>25</v>
      </c>
      <c r="C844" s="287">
        <v>20</v>
      </c>
      <c r="D844" s="240"/>
      <c r="E844" s="227"/>
      <c r="F844" s="228"/>
      <c r="G844" s="229"/>
      <c r="H844" s="281">
        <f t="shared" si="140"/>
        <v>0</v>
      </c>
      <c r="I844" s="240"/>
      <c r="J844" s="229"/>
    </row>
    <row r="845" s="208" customFormat="1" hidden="1" spans="1:10">
      <c r="A845" s="283" t="s">
        <v>786</v>
      </c>
      <c r="B845" s="240">
        <v>1011</v>
      </c>
      <c r="C845" s="287">
        <v>0</v>
      </c>
      <c r="D845" s="240"/>
      <c r="E845" s="227"/>
      <c r="F845" s="228"/>
      <c r="G845" s="229"/>
      <c r="H845" s="281">
        <f t="shared" si="140"/>
        <v>0</v>
      </c>
      <c r="I845" s="240"/>
      <c r="J845" s="229"/>
    </row>
    <row r="846" s="208" customFormat="1" hidden="1" spans="1:10">
      <c r="A846" s="283" t="s">
        <v>787</v>
      </c>
      <c r="B846" s="240">
        <v>0</v>
      </c>
      <c r="C846" s="287">
        <v>0</v>
      </c>
      <c r="D846" s="240"/>
      <c r="E846" s="227"/>
      <c r="F846" s="228"/>
      <c r="G846" s="229"/>
      <c r="H846" s="281">
        <f t="shared" si="140"/>
        <v>0</v>
      </c>
      <c r="I846" s="240"/>
      <c r="J846" s="229"/>
    </row>
    <row r="847" s="208" customFormat="1" hidden="1" spans="1:10">
      <c r="A847" s="283" t="s">
        <v>788</v>
      </c>
      <c r="B847" s="240">
        <v>8</v>
      </c>
      <c r="C847" s="287">
        <v>0</v>
      </c>
      <c r="D847" s="240"/>
      <c r="E847" s="227"/>
      <c r="F847" s="228"/>
      <c r="G847" s="229"/>
      <c r="H847" s="281">
        <f t="shared" si="140"/>
        <v>0</v>
      </c>
      <c r="I847" s="240"/>
      <c r="J847" s="229"/>
    </row>
    <row r="848" s="208" customFormat="1" hidden="1" spans="1:10">
      <c r="A848" s="283" t="s">
        <v>789</v>
      </c>
      <c r="B848" s="240"/>
      <c r="C848" s="287">
        <v>0</v>
      </c>
      <c r="D848" s="240"/>
      <c r="E848" s="227"/>
      <c r="F848" s="228"/>
      <c r="G848" s="229"/>
      <c r="H848" s="281">
        <f t="shared" si="140"/>
        <v>0</v>
      </c>
      <c r="I848" s="240"/>
      <c r="J848" s="229"/>
    </row>
    <row r="849" s="208" customFormat="1" hidden="1" spans="1:10">
      <c r="A849" s="283" t="s">
        <v>790</v>
      </c>
      <c r="B849" s="240"/>
      <c r="C849" s="287">
        <v>0</v>
      </c>
      <c r="D849" s="240"/>
      <c r="E849" s="227"/>
      <c r="F849" s="228"/>
      <c r="G849" s="229"/>
      <c r="H849" s="281">
        <f t="shared" si="140"/>
        <v>0</v>
      </c>
      <c r="I849" s="240"/>
      <c r="J849" s="229"/>
    </row>
    <row r="850" s="208" customFormat="1" hidden="1" spans="1:10">
      <c r="A850" s="283" t="s">
        <v>791</v>
      </c>
      <c r="B850" s="240"/>
      <c r="C850" s="287">
        <v>0</v>
      </c>
      <c r="D850" s="240">
        <v>394</v>
      </c>
      <c r="E850" s="227"/>
      <c r="F850" s="228"/>
      <c r="G850" s="229"/>
      <c r="H850" s="281">
        <f t="shared" si="140"/>
        <v>0</v>
      </c>
      <c r="I850" s="240"/>
      <c r="J850" s="229"/>
    </row>
    <row r="851" s="208" customFormat="1" hidden="1" spans="1:10">
      <c r="A851" s="283" t="s">
        <v>792</v>
      </c>
      <c r="B851" s="240"/>
      <c r="C851" s="287">
        <v>0</v>
      </c>
      <c r="D851" s="240"/>
      <c r="E851" s="227"/>
      <c r="F851" s="228"/>
      <c r="G851" s="229"/>
      <c r="H851" s="281">
        <f t="shared" si="140"/>
        <v>0</v>
      </c>
      <c r="I851" s="240"/>
      <c r="J851" s="229"/>
    </row>
    <row r="852" s="208" customFormat="1" hidden="1" spans="1:10">
      <c r="A852" s="283" t="s">
        <v>793</v>
      </c>
      <c r="B852" s="240"/>
      <c r="C852" s="287">
        <v>0</v>
      </c>
      <c r="D852" s="240"/>
      <c r="E852" s="227"/>
      <c r="F852" s="228"/>
      <c r="G852" s="229"/>
      <c r="H852" s="281">
        <f t="shared" si="140"/>
        <v>0</v>
      </c>
      <c r="I852" s="240"/>
      <c r="J852" s="229"/>
    </row>
    <row r="853" s="208" customFormat="1" hidden="1" spans="1:10">
      <c r="A853" s="283" t="s">
        <v>794</v>
      </c>
      <c r="B853" s="240"/>
      <c r="C853" s="287">
        <v>0</v>
      </c>
      <c r="D853" s="240"/>
      <c r="E853" s="227"/>
      <c r="F853" s="228"/>
      <c r="G853" s="229"/>
      <c r="H853" s="281">
        <f t="shared" si="140"/>
        <v>0</v>
      </c>
      <c r="I853" s="240"/>
      <c r="J853" s="229"/>
    </row>
    <row r="854" s="208" customFormat="1" hidden="1" spans="1:10">
      <c r="A854" s="283" t="s">
        <v>795</v>
      </c>
      <c r="B854" s="240"/>
      <c r="C854" s="287">
        <v>0</v>
      </c>
      <c r="D854" s="240"/>
      <c r="E854" s="227"/>
      <c r="F854" s="228"/>
      <c r="G854" s="229"/>
      <c r="H854" s="281">
        <f t="shared" si="140"/>
        <v>0</v>
      </c>
      <c r="I854" s="240"/>
      <c r="J854" s="229"/>
    </row>
    <row r="855" s="208" customFormat="1" hidden="1" spans="1:10">
      <c r="A855" s="283" t="s">
        <v>796</v>
      </c>
      <c r="B855" s="240"/>
      <c r="C855" s="287">
        <v>0</v>
      </c>
      <c r="D855" s="240"/>
      <c r="E855" s="227"/>
      <c r="F855" s="228"/>
      <c r="G855" s="229"/>
      <c r="H855" s="281">
        <f t="shared" si="140"/>
        <v>0</v>
      </c>
      <c r="I855" s="240"/>
      <c r="J855" s="229"/>
    </row>
    <row r="856" s="208" customFormat="1" hidden="1" spans="1:10">
      <c r="A856" s="283" t="s">
        <v>797</v>
      </c>
      <c r="B856" s="240"/>
      <c r="C856" s="287">
        <v>0</v>
      </c>
      <c r="D856" s="240"/>
      <c r="E856" s="227"/>
      <c r="F856" s="228"/>
      <c r="G856" s="229"/>
      <c r="H856" s="281">
        <f t="shared" si="140"/>
        <v>0</v>
      </c>
      <c r="I856" s="240"/>
      <c r="J856" s="229"/>
    </row>
    <row r="857" s="208" customFormat="1" hidden="1" spans="1:10">
      <c r="A857" s="283" t="s">
        <v>798</v>
      </c>
      <c r="B857" s="240"/>
      <c r="C857" s="287">
        <v>0</v>
      </c>
      <c r="D857" s="240"/>
      <c r="E857" s="227"/>
      <c r="F857" s="228"/>
      <c r="G857" s="229"/>
      <c r="H857" s="281">
        <f t="shared" si="140"/>
        <v>0</v>
      </c>
      <c r="I857" s="240"/>
      <c r="J857" s="229"/>
    </row>
    <row r="858" s="208" customFormat="1" hidden="1" spans="1:10">
      <c r="A858" s="283" t="s">
        <v>764</v>
      </c>
      <c r="B858" s="240"/>
      <c r="C858" s="287">
        <v>0</v>
      </c>
      <c r="D858" s="240"/>
      <c r="E858" s="227"/>
      <c r="F858" s="228"/>
      <c r="G858" s="229"/>
      <c r="H858" s="281">
        <f t="shared" si="140"/>
        <v>0</v>
      </c>
      <c r="I858" s="240"/>
      <c r="J858" s="229"/>
    </row>
    <row r="859" s="208" customFormat="1" hidden="1" spans="1:14">
      <c r="A859" s="283" t="s">
        <v>799</v>
      </c>
      <c r="B859" s="240">
        <v>1807</v>
      </c>
      <c r="C859" s="287">
        <v>529.19</v>
      </c>
      <c r="D859" s="240">
        <v>583</v>
      </c>
      <c r="E859" s="227"/>
      <c r="F859" s="228"/>
      <c r="G859" s="229"/>
      <c r="H859" s="281">
        <f t="shared" si="140"/>
        <v>708</v>
      </c>
      <c r="I859" s="240"/>
      <c r="J859" s="229"/>
      <c r="M859" s="208">
        <v>690</v>
      </c>
      <c r="N859" s="208">
        <f>14+4</f>
        <v>18</v>
      </c>
    </row>
    <row r="860" customFormat="1" hidden="1" spans="1:10">
      <c r="A860" s="298" t="s">
        <v>800</v>
      </c>
      <c r="B860" s="308">
        <v>13969</v>
      </c>
      <c r="C860" s="304">
        <v>5277.720172</v>
      </c>
      <c r="D860" s="308">
        <f>SUM(D861:D887)</f>
        <v>13838</v>
      </c>
      <c r="E860" s="278">
        <f>D860/C860*100</f>
        <v>262.196546027867</v>
      </c>
      <c r="F860" s="276">
        <f>D860-B860</f>
        <v>-131</v>
      </c>
      <c r="G860" s="279">
        <f>(D860/B860-1)*100</f>
        <v>-0.937790822535611</v>
      </c>
      <c r="H860" s="304">
        <f>SUM(H861:H887)</f>
        <v>9543</v>
      </c>
      <c r="I860" s="295">
        <f>H860-C860</f>
        <v>4265.279828</v>
      </c>
      <c r="J860" s="279">
        <f>(H860/C860-1)*100</f>
        <v>80.8167104165294</v>
      </c>
    </row>
    <row r="861" s="208" customFormat="1" hidden="1" spans="1:12">
      <c r="A861" s="283" t="s">
        <v>738</v>
      </c>
      <c r="B861" s="240">
        <v>382</v>
      </c>
      <c r="C861" s="287">
        <v>347.538117</v>
      </c>
      <c r="D861" s="240">
        <v>446</v>
      </c>
      <c r="E861" s="227"/>
      <c r="F861" s="228"/>
      <c r="G861" s="229"/>
      <c r="H861" s="281">
        <f t="shared" ref="H861:H887" si="141">L861+M861+N861</f>
        <v>518</v>
      </c>
      <c r="I861" s="240"/>
      <c r="J861" s="229"/>
      <c r="L861" s="208">
        <v>518</v>
      </c>
    </row>
    <row r="862" s="208" customFormat="1" hidden="1" spans="1:12">
      <c r="A862" s="283" t="s">
        <v>739</v>
      </c>
      <c r="B862" s="240">
        <v>109</v>
      </c>
      <c r="C862" s="287">
        <v>42.12</v>
      </c>
      <c r="D862" s="240">
        <v>60</v>
      </c>
      <c r="E862" s="227"/>
      <c r="F862" s="228"/>
      <c r="G862" s="229"/>
      <c r="H862" s="281">
        <f t="shared" si="141"/>
        <v>22</v>
      </c>
      <c r="I862" s="240"/>
      <c r="J862" s="229"/>
      <c r="L862" s="208">
        <v>22</v>
      </c>
    </row>
    <row r="863" s="208" customFormat="1" hidden="1" spans="1:10">
      <c r="A863" s="283" t="s">
        <v>740</v>
      </c>
      <c r="B863" s="240">
        <v>0</v>
      </c>
      <c r="C863" s="287">
        <v>0</v>
      </c>
      <c r="D863" s="240"/>
      <c r="E863" s="227"/>
      <c r="F863" s="228"/>
      <c r="G863" s="229"/>
      <c r="H863" s="281">
        <f t="shared" si="141"/>
        <v>0</v>
      </c>
      <c r="I863" s="240"/>
      <c r="J863" s="229"/>
    </row>
    <row r="864" s="208" customFormat="1" hidden="1" spans="1:12">
      <c r="A864" s="283" t="s">
        <v>801</v>
      </c>
      <c r="B864" s="240">
        <v>212</v>
      </c>
      <c r="C864" s="287">
        <v>242.920525</v>
      </c>
      <c r="D864" s="240">
        <v>217</v>
      </c>
      <c r="E864" s="227"/>
      <c r="F864" s="228"/>
      <c r="G864" s="229"/>
      <c r="H864" s="281">
        <f t="shared" si="141"/>
        <v>25</v>
      </c>
      <c r="I864" s="240"/>
      <c r="J864" s="229"/>
      <c r="L864" s="208">
        <v>25</v>
      </c>
    </row>
    <row r="865" s="208" customFormat="1" hidden="1" spans="1:14">
      <c r="A865" s="283" t="s">
        <v>802</v>
      </c>
      <c r="B865" s="240">
        <v>4341</v>
      </c>
      <c r="C865" s="287">
        <v>0</v>
      </c>
      <c r="D865" s="240">
        <v>4590</v>
      </c>
      <c r="E865" s="227"/>
      <c r="F865" s="228"/>
      <c r="G865" s="229"/>
      <c r="H865" s="281">
        <f t="shared" si="141"/>
        <v>6396</v>
      </c>
      <c r="I865" s="240"/>
      <c r="J865" s="229"/>
      <c r="M865" s="208">
        <f>3353-1335-116</f>
        <v>1902</v>
      </c>
      <c r="N865" s="208">
        <v>4494</v>
      </c>
    </row>
    <row r="866" s="208" customFormat="1" hidden="1" spans="1:12">
      <c r="A866" s="283" t="s">
        <v>803</v>
      </c>
      <c r="B866" s="240">
        <v>896</v>
      </c>
      <c r="C866" s="287">
        <v>464.626844</v>
      </c>
      <c r="D866" s="240">
        <v>3380</v>
      </c>
      <c r="E866" s="227"/>
      <c r="F866" s="228"/>
      <c r="G866" s="229"/>
      <c r="H866" s="281">
        <f t="shared" si="141"/>
        <v>614</v>
      </c>
      <c r="I866" s="240"/>
      <c r="J866" s="229"/>
      <c r="L866" s="208">
        <v>614</v>
      </c>
    </row>
    <row r="867" s="208" customFormat="1" hidden="1" spans="1:10">
      <c r="A867" s="283" t="s">
        <v>804</v>
      </c>
      <c r="B867" s="240">
        <v>0</v>
      </c>
      <c r="C867" s="287">
        <v>0</v>
      </c>
      <c r="D867" s="240"/>
      <c r="E867" s="227"/>
      <c r="F867" s="228"/>
      <c r="G867" s="229"/>
      <c r="H867" s="281">
        <f t="shared" si="141"/>
        <v>0</v>
      </c>
      <c r="I867" s="240"/>
      <c r="J867" s="229"/>
    </row>
    <row r="868" s="208" customFormat="1" hidden="1" spans="1:12">
      <c r="A868" s="283" t="s">
        <v>805</v>
      </c>
      <c r="B868" s="240">
        <v>60</v>
      </c>
      <c r="C868" s="287">
        <v>0</v>
      </c>
      <c r="D868" s="240"/>
      <c r="E868" s="227"/>
      <c r="F868" s="228"/>
      <c r="G868" s="229"/>
      <c r="H868" s="281">
        <f t="shared" si="141"/>
        <v>16</v>
      </c>
      <c r="I868" s="240"/>
      <c r="J868" s="229"/>
      <c r="L868" s="208">
        <v>16</v>
      </c>
    </row>
    <row r="869" s="208" customFormat="1" hidden="1" spans="1:10">
      <c r="A869" s="283" t="s">
        <v>806</v>
      </c>
      <c r="B869" s="240">
        <v>0</v>
      </c>
      <c r="C869" s="287">
        <v>0</v>
      </c>
      <c r="D869" s="240"/>
      <c r="E869" s="227"/>
      <c r="F869" s="228"/>
      <c r="G869" s="229"/>
      <c r="H869" s="281">
        <f t="shared" si="141"/>
        <v>0</v>
      </c>
      <c r="I869" s="240"/>
      <c r="J869" s="229"/>
    </row>
    <row r="870" s="208" customFormat="1" hidden="1" spans="1:12">
      <c r="A870" s="283" t="s">
        <v>807</v>
      </c>
      <c r="B870" s="240">
        <v>425</v>
      </c>
      <c r="C870" s="287">
        <v>418.7156</v>
      </c>
      <c r="D870" s="240">
        <v>287</v>
      </c>
      <c r="E870" s="227"/>
      <c r="F870" s="228"/>
      <c r="G870" s="229"/>
      <c r="H870" s="281">
        <f t="shared" si="141"/>
        <v>248</v>
      </c>
      <c r="I870" s="240"/>
      <c r="J870" s="229"/>
      <c r="L870" s="208">
        <v>248</v>
      </c>
    </row>
    <row r="871" s="208" customFormat="1" hidden="1" spans="1:12">
      <c r="A871" s="283" t="s">
        <v>808</v>
      </c>
      <c r="B871" s="240">
        <v>311</v>
      </c>
      <c r="C871" s="287">
        <v>102.124386</v>
      </c>
      <c r="D871" s="240">
        <v>92</v>
      </c>
      <c r="E871" s="227"/>
      <c r="F871" s="228"/>
      <c r="G871" s="229"/>
      <c r="H871" s="281">
        <f t="shared" si="141"/>
        <v>20</v>
      </c>
      <c r="I871" s="240"/>
      <c r="J871" s="229"/>
      <c r="L871" s="208">
        <v>20</v>
      </c>
    </row>
    <row r="872" s="208" customFormat="1" hidden="1" spans="1:10">
      <c r="A872" s="283" t="s">
        <v>809</v>
      </c>
      <c r="B872" s="240"/>
      <c r="C872" s="287">
        <v>0</v>
      </c>
      <c r="D872" s="240"/>
      <c r="E872" s="227"/>
      <c r="F872" s="228"/>
      <c r="G872" s="229"/>
      <c r="H872" s="281">
        <f t="shared" si="141"/>
        <v>0</v>
      </c>
      <c r="I872" s="240"/>
      <c r="J872" s="229"/>
    </row>
    <row r="873" s="208" customFormat="1" hidden="1" spans="1:10">
      <c r="A873" s="283" t="s">
        <v>810</v>
      </c>
      <c r="B873" s="240"/>
      <c r="C873" s="287">
        <v>0</v>
      </c>
      <c r="D873" s="240"/>
      <c r="E873" s="227"/>
      <c r="F873" s="228"/>
      <c r="G873" s="229"/>
      <c r="H873" s="281">
        <f t="shared" si="141"/>
        <v>0</v>
      </c>
      <c r="I873" s="240"/>
      <c r="J873" s="229"/>
    </row>
    <row r="874" s="208" customFormat="1" hidden="1" spans="1:14">
      <c r="A874" s="283" t="s">
        <v>811</v>
      </c>
      <c r="B874" s="240">
        <v>320</v>
      </c>
      <c r="C874" s="287">
        <v>100.05</v>
      </c>
      <c r="D874" s="240">
        <v>166</v>
      </c>
      <c r="E874" s="227"/>
      <c r="F874" s="228"/>
      <c r="G874" s="229"/>
      <c r="H874" s="281">
        <f t="shared" si="141"/>
        <v>182</v>
      </c>
      <c r="I874" s="240"/>
      <c r="J874" s="229"/>
      <c r="L874" s="208">
        <v>102</v>
      </c>
      <c r="N874" s="208">
        <v>80</v>
      </c>
    </row>
    <row r="875" s="208" customFormat="1" hidden="1" spans="1:14">
      <c r="A875" s="283" t="s">
        <v>812</v>
      </c>
      <c r="B875" s="240">
        <v>0</v>
      </c>
      <c r="C875" s="287">
        <v>0</v>
      </c>
      <c r="D875" s="240">
        <v>4</v>
      </c>
      <c r="E875" s="227"/>
      <c r="F875" s="228"/>
      <c r="G875" s="229"/>
      <c r="H875" s="281">
        <f t="shared" si="141"/>
        <v>40</v>
      </c>
      <c r="I875" s="240"/>
      <c r="J875" s="229"/>
      <c r="N875" s="208">
        <v>40</v>
      </c>
    </row>
    <row r="876" s="208" customFormat="1" hidden="1" spans="1:10">
      <c r="A876" s="283" t="s">
        <v>813</v>
      </c>
      <c r="B876" s="240">
        <v>5053</v>
      </c>
      <c r="C876" s="287">
        <v>0</v>
      </c>
      <c r="D876" s="240">
        <v>575</v>
      </c>
      <c r="E876" s="227"/>
      <c r="F876" s="228"/>
      <c r="G876" s="229"/>
      <c r="H876" s="281">
        <f t="shared" si="141"/>
        <v>0</v>
      </c>
      <c r="I876" s="240"/>
      <c r="J876" s="229"/>
    </row>
    <row r="877" s="208" customFormat="1" hidden="1" spans="1:10">
      <c r="A877" s="283" t="s">
        <v>814</v>
      </c>
      <c r="B877" s="240"/>
      <c r="C877" s="287">
        <v>0</v>
      </c>
      <c r="D877" s="240"/>
      <c r="E877" s="227"/>
      <c r="F877" s="228"/>
      <c r="G877" s="229"/>
      <c r="H877" s="281">
        <f t="shared" si="141"/>
        <v>0</v>
      </c>
      <c r="I877" s="240"/>
      <c r="J877" s="229"/>
    </row>
    <row r="878" s="208" customFormat="1" hidden="1" spans="1:10">
      <c r="A878" s="283" t="s">
        <v>815</v>
      </c>
      <c r="B878" s="240"/>
      <c r="C878" s="287">
        <v>0</v>
      </c>
      <c r="D878" s="240"/>
      <c r="E878" s="227"/>
      <c r="F878" s="228"/>
      <c r="G878" s="229"/>
      <c r="H878" s="281">
        <f t="shared" si="141"/>
        <v>0</v>
      </c>
      <c r="I878" s="240"/>
      <c r="J878" s="229"/>
    </row>
    <row r="879" s="208" customFormat="1" hidden="1" spans="1:13">
      <c r="A879" s="283" t="s">
        <v>816</v>
      </c>
      <c r="B879" s="240"/>
      <c r="C879" s="287">
        <v>0</v>
      </c>
      <c r="D879" s="240">
        <v>328</v>
      </c>
      <c r="E879" s="227"/>
      <c r="F879" s="228"/>
      <c r="G879" s="229"/>
      <c r="H879" s="281">
        <f t="shared" si="141"/>
        <v>1335</v>
      </c>
      <c r="I879" s="240"/>
      <c r="J879" s="229"/>
      <c r="M879" s="208">
        <v>1335</v>
      </c>
    </row>
    <row r="880" s="208" customFormat="1" hidden="1" spans="1:10">
      <c r="A880" s="283" t="s">
        <v>817</v>
      </c>
      <c r="B880" s="240"/>
      <c r="C880" s="287">
        <v>0</v>
      </c>
      <c r="D880" s="240"/>
      <c r="E880" s="227"/>
      <c r="F880" s="228"/>
      <c r="G880" s="229"/>
      <c r="H880" s="281">
        <f t="shared" si="141"/>
        <v>0</v>
      </c>
      <c r="I880" s="240"/>
      <c r="J880" s="229"/>
    </row>
    <row r="881" s="208" customFormat="1" hidden="1" spans="1:10">
      <c r="A881" s="283" t="s">
        <v>818</v>
      </c>
      <c r="B881" s="240"/>
      <c r="C881" s="287">
        <v>0</v>
      </c>
      <c r="D881" s="240"/>
      <c r="E881" s="227"/>
      <c r="F881" s="228"/>
      <c r="G881" s="229"/>
      <c r="H881" s="281">
        <f t="shared" si="141"/>
        <v>0</v>
      </c>
      <c r="I881" s="240"/>
      <c r="J881" s="229"/>
    </row>
    <row r="882" s="208" customFormat="1" hidden="1" spans="1:10">
      <c r="A882" s="283" t="s">
        <v>792</v>
      </c>
      <c r="B882" s="240">
        <v>25</v>
      </c>
      <c r="C882" s="287">
        <v>0</v>
      </c>
      <c r="D882" s="240"/>
      <c r="E882" s="227"/>
      <c r="F882" s="228"/>
      <c r="G882" s="229"/>
      <c r="H882" s="281">
        <f t="shared" si="141"/>
        <v>0</v>
      </c>
      <c r="I882" s="240"/>
      <c r="J882" s="229"/>
    </row>
    <row r="883" s="208" customFormat="1" hidden="1" spans="1:12">
      <c r="A883" s="283" t="s">
        <v>819</v>
      </c>
      <c r="B883" s="240">
        <v>140</v>
      </c>
      <c r="C883" s="287">
        <v>209.6247</v>
      </c>
      <c r="D883" s="240">
        <v>199</v>
      </c>
      <c r="E883" s="227"/>
      <c r="F883" s="228"/>
      <c r="G883" s="229"/>
      <c r="H883" s="281">
        <f t="shared" si="141"/>
        <v>11</v>
      </c>
      <c r="I883" s="240"/>
      <c r="J883" s="229"/>
      <c r="L883" s="208">
        <v>11</v>
      </c>
    </row>
    <row r="884" s="208" customFormat="1" hidden="1" spans="1:13">
      <c r="A884" s="283" t="s">
        <v>820</v>
      </c>
      <c r="B884" s="240">
        <v>1043</v>
      </c>
      <c r="C884" s="287">
        <v>0</v>
      </c>
      <c r="D884" s="240">
        <v>642</v>
      </c>
      <c r="E884" s="227"/>
      <c r="F884" s="228"/>
      <c r="G884" s="229"/>
      <c r="H884" s="281">
        <f t="shared" si="141"/>
        <v>116</v>
      </c>
      <c r="I884" s="240"/>
      <c r="J884" s="229"/>
      <c r="M884" s="208">
        <v>116</v>
      </c>
    </row>
    <row r="885" s="208" customFormat="1" hidden="1" spans="1:10">
      <c r="A885" s="167" t="s">
        <v>821</v>
      </c>
      <c r="B885" s="240"/>
      <c r="C885" s="287"/>
      <c r="D885" s="240"/>
      <c r="E885" s="227"/>
      <c r="F885" s="228"/>
      <c r="G885" s="229"/>
      <c r="H885" s="281">
        <f t="shared" si="141"/>
        <v>0</v>
      </c>
      <c r="I885" s="240"/>
      <c r="J885" s="229"/>
    </row>
    <row r="886" s="208" customFormat="1" hidden="1" spans="1:10">
      <c r="A886" s="167" t="s">
        <v>822</v>
      </c>
      <c r="B886" s="240"/>
      <c r="C886" s="287"/>
      <c r="D886" s="240"/>
      <c r="E886" s="227"/>
      <c r="F886" s="228"/>
      <c r="G886" s="229"/>
      <c r="H886" s="281">
        <f t="shared" si="141"/>
        <v>0</v>
      </c>
      <c r="I886" s="240"/>
      <c r="J886" s="229"/>
    </row>
    <row r="887" s="208" customFormat="1" hidden="1" spans="1:10">
      <c r="A887" s="283" t="s">
        <v>823</v>
      </c>
      <c r="B887" s="240">
        <v>652</v>
      </c>
      <c r="C887" s="287">
        <v>3350</v>
      </c>
      <c r="D887" s="240">
        <v>2852</v>
      </c>
      <c r="E887" s="227"/>
      <c r="F887" s="228"/>
      <c r="G887" s="229"/>
      <c r="H887" s="281">
        <f t="shared" si="141"/>
        <v>0</v>
      </c>
      <c r="I887" s="240"/>
      <c r="J887" s="229"/>
    </row>
    <row r="888" customFormat="1" hidden="1" spans="1:10">
      <c r="A888" s="298" t="s">
        <v>824</v>
      </c>
      <c r="B888" s="308">
        <v>13353</v>
      </c>
      <c r="C888" s="304">
        <v>7464.927047</v>
      </c>
      <c r="D888" s="308">
        <f>SUM(D889:D898)</f>
        <v>12985</v>
      </c>
      <c r="E888" s="278">
        <f>D888/C888*100</f>
        <v>173.946776951001</v>
      </c>
      <c r="F888" s="276">
        <f>D888-B888</f>
        <v>-368</v>
      </c>
      <c r="G888" s="279">
        <f>(D888/B888-1)*100</f>
        <v>-2.75593499588107</v>
      </c>
      <c r="H888" s="304">
        <f>SUM(H889:H898)</f>
        <v>11923</v>
      </c>
      <c r="I888" s="295">
        <f>H888-C888</f>
        <v>4458.072953</v>
      </c>
      <c r="J888" s="279">
        <f>(H888/C888-1)*100</f>
        <v>59.7202481006376</v>
      </c>
    </row>
    <row r="889" s="208" customFormat="1" hidden="1" spans="1:12">
      <c r="A889" s="283" t="s">
        <v>738</v>
      </c>
      <c r="B889" s="240">
        <v>525</v>
      </c>
      <c r="C889" s="287">
        <v>172.970083</v>
      </c>
      <c r="D889" s="240">
        <v>169</v>
      </c>
      <c r="E889" s="227"/>
      <c r="F889" s="228"/>
      <c r="G889" s="229"/>
      <c r="H889" s="281">
        <f t="shared" ref="H889:H898" si="142">L889+M889+N889</f>
        <v>164</v>
      </c>
      <c r="I889" s="240"/>
      <c r="J889" s="229"/>
      <c r="L889" s="208">
        <v>164</v>
      </c>
    </row>
    <row r="890" s="208" customFormat="1" hidden="1" spans="1:12">
      <c r="A890" s="283" t="s">
        <v>739</v>
      </c>
      <c r="B890" s="240">
        <v>263</v>
      </c>
      <c r="C890" s="287">
        <v>213</v>
      </c>
      <c r="D890" s="240">
        <v>196</v>
      </c>
      <c r="E890" s="227"/>
      <c r="F890" s="228"/>
      <c r="G890" s="229"/>
      <c r="H890" s="281">
        <f t="shared" si="142"/>
        <v>291</v>
      </c>
      <c r="I890" s="240"/>
      <c r="J890" s="229"/>
      <c r="L890" s="208">
        <v>291</v>
      </c>
    </row>
    <row r="891" s="208" customFormat="1" hidden="1" spans="1:10">
      <c r="A891" s="283" t="s">
        <v>740</v>
      </c>
      <c r="B891" s="240">
        <v>0</v>
      </c>
      <c r="C891" s="287">
        <v>0</v>
      </c>
      <c r="D891" s="240"/>
      <c r="E891" s="227"/>
      <c r="F891" s="228"/>
      <c r="G891" s="229"/>
      <c r="H891" s="281">
        <f t="shared" si="142"/>
        <v>0</v>
      </c>
      <c r="I891" s="240"/>
      <c r="J891" s="229"/>
    </row>
    <row r="892" s="208" customFormat="1" hidden="1" spans="1:10">
      <c r="A892" s="283" t="s">
        <v>825</v>
      </c>
      <c r="B892" s="240">
        <v>6322</v>
      </c>
      <c r="C892" s="287">
        <v>0</v>
      </c>
      <c r="D892" s="240">
        <v>6354</v>
      </c>
      <c r="E892" s="227"/>
      <c r="F892" s="228"/>
      <c r="G892" s="229"/>
      <c r="H892" s="281">
        <f t="shared" si="142"/>
        <v>0</v>
      </c>
      <c r="I892" s="240"/>
      <c r="J892" s="229"/>
    </row>
    <row r="893" s="208" customFormat="1" hidden="1" spans="1:10">
      <c r="A893" s="283" t="s">
        <v>826</v>
      </c>
      <c r="B893" s="240">
        <v>3637</v>
      </c>
      <c r="C893" s="287">
        <v>0</v>
      </c>
      <c r="D893" s="240">
        <v>882</v>
      </c>
      <c r="E893" s="227"/>
      <c r="F893" s="228"/>
      <c r="G893" s="229"/>
      <c r="H893" s="281">
        <f t="shared" si="142"/>
        <v>0</v>
      </c>
      <c r="I893" s="240"/>
      <c r="J893" s="229"/>
    </row>
    <row r="894" s="208" customFormat="1" hidden="1" spans="1:10">
      <c r="A894" s="283" t="s">
        <v>827</v>
      </c>
      <c r="B894" s="240">
        <v>630</v>
      </c>
      <c r="C894" s="287">
        <v>0</v>
      </c>
      <c r="D894" s="240">
        <v>255</v>
      </c>
      <c r="E894" s="227"/>
      <c r="F894" s="228"/>
      <c r="G894" s="229"/>
      <c r="H894" s="281">
        <f t="shared" si="142"/>
        <v>0</v>
      </c>
      <c r="I894" s="240"/>
      <c r="J894" s="229"/>
    </row>
    <row r="895" s="208" customFormat="1" hidden="1" spans="1:10">
      <c r="A895" s="283" t="s">
        <v>828</v>
      </c>
      <c r="B895" s="240">
        <v>223</v>
      </c>
      <c r="C895" s="287">
        <v>0</v>
      </c>
      <c r="D895" s="240">
        <v>683</v>
      </c>
      <c r="E895" s="227"/>
      <c r="F895" s="228"/>
      <c r="G895" s="229"/>
      <c r="H895" s="281">
        <f t="shared" si="142"/>
        <v>0</v>
      </c>
      <c r="I895" s="240"/>
      <c r="J895" s="229"/>
    </row>
    <row r="896" s="208" customFormat="1" hidden="1" spans="1:10">
      <c r="A896" s="283" t="s">
        <v>829</v>
      </c>
      <c r="B896" s="240">
        <v>0</v>
      </c>
      <c r="C896" s="287">
        <v>0</v>
      </c>
      <c r="D896" s="240"/>
      <c r="E896" s="227"/>
      <c r="F896" s="228"/>
      <c r="G896" s="229"/>
      <c r="H896" s="281">
        <f t="shared" si="142"/>
        <v>0</v>
      </c>
      <c r="I896" s="240"/>
      <c r="J896" s="229"/>
    </row>
    <row r="897" s="208" customFormat="1" hidden="1" spans="1:12">
      <c r="A897" s="283" t="s">
        <v>757</v>
      </c>
      <c r="B897" s="240">
        <v>294</v>
      </c>
      <c r="C897" s="287">
        <v>202.956964</v>
      </c>
      <c r="D897" s="240">
        <v>201</v>
      </c>
      <c r="E897" s="227"/>
      <c r="F897" s="228"/>
      <c r="G897" s="229"/>
      <c r="H897" s="281">
        <f t="shared" si="142"/>
        <v>199</v>
      </c>
      <c r="I897" s="240"/>
      <c r="J897" s="229"/>
      <c r="L897" s="208">
        <v>199</v>
      </c>
    </row>
    <row r="898" s="208" customFormat="1" hidden="1" spans="1:14">
      <c r="A898" s="283" t="s">
        <v>830</v>
      </c>
      <c r="B898" s="240">
        <v>1459</v>
      </c>
      <c r="C898" s="287">
        <v>6876</v>
      </c>
      <c r="D898" s="240">
        <v>4245</v>
      </c>
      <c r="E898" s="227"/>
      <c r="F898" s="228"/>
      <c r="G898" s="229"/>
      <c r="H898" s="281">
        <f t="shared" si="142"/>
        <v>11269</v>
      </c>
      <c r="I898" s="240"/>
      <c r="J898" s="229"/>
      <c r="L898" s="208">
        <v>1050</v>
      </c>
      <c r="M898" s="208">
        <f>2514+7335</f>
        <v>9849</v>
      </c>
      <c r="N898" s="208">
        <v>370</v>
      </c>
    </row>
    <row r="899" customFormat="1" hidden="1" spans="1:10">
      <c r="A899" s="298" t="s">
        <v>831</v>
      </c>
      <c r="B899" s="308"/>
      <c r="C899" s="304"/>
      <c r="D899" s="308"/>
      <c r="E899" s="278" t="e">
        <f>D899/C899*100</f>
        <v>#DIV/0!</v>
      </c>
      <c r="F899" s="276">
        <f>D899-B899</f>
        <v>0</v>
      </c>
      <c r="G899" s="279" t="e">
        <f>(D899/B899-1)*100</f>
        <v>#DIV/0!</v>
      </c>
      <c r="H899" s="304"/>
      <c r="I899" s="295">
        <f>H899-C899</f>
        <v>0</v>
      </c>
      <c r="J899" s="279" t="e">
        <f>(H899/C899-1)*100</f>
        <v>#DIV/0!</v>
      </c>
    </row>
    <row r="900" s="208" customFormat="1" hidden="1" spans="1:10">
      <c r="A900" s="283" t="s">
        <v>832</v>
      </c>
      <c r="B900" s="240"/>
      <c r="C900" s="307">
        <v>0</v>
      </c>
      <c r="D900" s="240"/>
      <c r="E900" s="227"/>
      <c r="F900" s="228"/>
      <c r="G900" s="229"/>
      <c r="H900" s="281">
        <f t="shared" ref="H900:H904" si="143">L900+M900+N900</f>
        <v>0</v>
      </c>
      <c r="I900" s="240"/>
      <c r="J900" s="229"/>
    </row>
    <row r="901" s="208" customFormat="1" hidden="1" spans="1:10">
      <c r="A901" s="283" t="s">
        <v>833</v>
      </c>
      <c r="B901" s="240"/>
      <c r="C901" s="307">
        <v>0</v>
      </c>
      <c r="D901" s="240"/>
      <c r="E901" s="227"/>
      <c r="F901" s="228"/>
      <c r="G901" s="229"/>
      <c r="H901" s="281">
        <f t="shared" si="143"/>
        <v>0</v>
      </c>
      <c r="I901" s="240"/>
      <c r="J901" s="229"/>
    </row>
    <row r="902" s="208" customFormat="1" hidden="1" spans="1:10">
      <c r="A902" s="283" t="s">
        <v>834</v>
      </c>
      <c r="B902" s="240"/>
      <c r="C902" s="307">
        <v>0</v>
      </c>
      <c r="D902" s="240"/>
      <c r="E902" s="227"/>
      <c r="F902" s="228"/>
      <c r="G902" s="229"/>
      <c r="H902" s="281">
        <f t="shared" si="143"/>
        <v>0</v>
      </c>
      <c r="I902" s="240"/>
      <c r="J902" s="229"/>
    </row>
    <row r="903" s="208" customFormat="1" hidden="1" spans="1:10">
      <c r="A903" s="283" t="s">
        <v>835</v>
      </c>
      <c r="B903" s="284"/>
      <c r="C903" s="307">
        <v>0</v>
      </c>
      <c r="D903" s="284"/>
      <c r="E903" s="227"/>
      <c r="F903" s="228"/>
      <c r="G903" s="229"/>
      <c r="H903" s="281">
        <f t="shared" si="143"/>
        <v>0</v>
      </c>
      <c r="I903" s="240"/>
      <c r="J903" s="229"/>
    </row>
    <row r="904" s="208" customFormat="1" hidden="1" spans="1:10">
      <c r="A904" s="283" t="s">
        <v>836</v>
      </c>
      <c r="B904" s="240"/>
      <c r="C904" s="307">
        <v>0</v>
      </c>
      <c r="D904" s="240"/>
      <c r="E904" s="227"/>
      <c r="F904" s="228"/>
      <c r="G904" s="229"/>
      <c r="H904" s="281">
        <f t="shared" si="143"/>
        <v>0</v>
      </c>
      <c r="I904" s="240"/>
      <c r="J904" s="229"/>
    </row>
    <row r="905" customFormat="1" hidden="1" spans="1:10">
      <c r="A905" s="298" t="s">
        <v>837</v>
      </c>
      <c r="B905" s="308">
        <v>7859</v>
      </c>
      <c r="C905" s="304">
        <v>6578.1568</v>
      </c>
      <c r="D905" s="308">
        <f>SUM(D906:D911)</f>
        <v>6163</v>
      </c>
      <c r="E905" s="278">
        <f>D905/C905*100</f>
        <v>93.6888582528164</v>
      </c>
      <c r="F905" s="276">
        <f>D905-B905</f>
        <v>-1696</v>
      </c>
      <c r="G905" s="279">
        <f>(D905/B905-1)*100</f>
        <v>-21.5803537345718</v>
      </c>
      <c r="H905" s="304">
        <f>SUM(H906:H911)</f>
        <v>5783</v>
      </c>
      <c r="I905" s="295">
        <f>H905-C905</f>
        <v>-795.1568</v>
      </c>
      <c r="J905" s="279">
        <f>(H905/C905-1)*100</f>
        <v>-12.0878359117253</v>
      </c>
    </row>
    <row r="906" s="208" customFormat="1" hidden="1" spans="1:13">
      <c r="A906" s="283" t="s">
        <v>838</v>
      </c>
      <c r="B906" s="240">
        <v>1570</v>
      </c>
      <c r="C906" s="287">
        <v>1285</v>
      </c>
      <c r="D906" s="240">
        <v>998</v>
      </c>
      <c r="E906" s="227"/>
      <c r="F906" s="228"/>
      <c r="G906" s="229"/>
      <c r="H906" s="281">
        <f t="shared" ref="H906:H911" si="144">L906+M906+N906</f>
        <v>2480</v>
      </c>
      <c r="I906" s="240"/>
      <c r="J906" s="229"/>
      <c r="L906" s="208">
        <v>498</v>
      </c>
      <c r="M906" s="208">
        <f>1353+629</f>
        <v>1982</v>
      </c>
    </row>
    <row r="907" s="208" customFormat="1" hidden="1" spans="1:10">
      <c r="A907" s="283" t="s">
        <v>839</v>
      </c>
      <c r="B907" s="240">
        <v>0</v>
      </c>
      <c r="C907" s="287">
        <v>0</v>
      </c>
      <c r="D907" s="240"/>
      <c r="E907" s="227"/>
      <c r="F907" s="240"/>
      <c r="G907" s="229"/>
      <c r="H907" s="281">
        <f t="shared" si="144"/>
        <v>0</v>
      </c>
      <c r="I907" s="240">
        <v>0</v>
      </c>
      <c r="J907" s="229">
        <v>0</v>
      </c>
    </row>
    <row r="908" s="208" customFormat="1" hidden="1" spans="1:12">
      <c r="A908" s="283" t="s">
        <v>840</v>
      </c>
      <c r="B908" s="240">
        <v>4742</v>
      </c>
      <c r="C908" s="287">
        <v>4472.9468</v>
      </c>
      <c r="D908" s="240">
        <v>4430</v>
      </c>
      <c r="E908" s="227"/>
      <c r="F908" s="240"/>
      <c r="G908" s="229"/>
      <c r="H908" s="281">
        <f t="shared" si="144"/>
        <v>2733</v>
      </c>
      <c r="I908" s="240">
        <v>0</v>
      </c>
      <c r="J908" s="229">
        <v>0</v>
      </c>
      <c r="L908" s="208">
        <v>2733</v>
      </c>
    </row>
    <row r="909" s="208" customFormat="1" hidden="1" spans="1:13">
      <c r="A909" s="283" t="s">
        <v>841</v>
      </c>
      <c r="B909" s="240">
        <v>600</v>
      </c>
      <c r="C909" s="287">
        <v>550</v>
      </c>
      <c r="D909" s="240">
        <v>550</v>
      </c>
      <c r="E909" s="227"/>
      <c r="F909" s="240"/>
      <c r="G909" s="229"/>
      <c r="H909" s="281">
        <f t="shared" si="144"/>
        <v>550</v>
      </c>
      <c r="I909" s="240">
        <v>0</v>
      </c>
      <c r="J909" s="229">
        <v>0</v>
      </c>
      <c r="M909" s="208">
        <v>550</v>
      </c>
    </row>
    <row r="910" s="208" customFormat="1" hidden="1" spans="1:10">
      <c r="A910" s="283" t="s">
        <v>842</v>
      </c>
      <c r="B910" s="240">
        <v>707</v>
      </c>
      <c r="C910" s="287">
        <v>196</v>
      </c>
      <c r="D910" s="240">
        <v>179</v>
      </c>
      <c r="E910" s="227"/>
      <c r="F910" s="240"/>
      <c r="G910" s="229"/>
      <c r="H910" s="281">
        <f t="shared" si="144"/>
        <v>0</v>
      </c>
      <c r="I910" s="240">
        <v>0</v>
      </c>
      <c r="J910" s="229">
        <v>0</v>
      </c>
    </row>
    <row r="911" s="208" customFormat="1" hidden="1" spans="1:13">
      <c r="A911" s="283" t="s">
        <v>843</v>
      </c>
      <c r="B911" s="240">
        <v>240</v>
      </c>
      <c r="C911" s="287">
        <v>74.21</v>
      </c>
      <c r="D911" s="240">
        <v>6</v>
      </c>
      <c r="E911" s="227"/>
      <c r="F911" s="240"/>
      <c r="G911" s="229"/>
      <c r="H911" s="281">
        <f t="shared" si="144"/>
        <v>20</v>
      </c>
      <c r="I911" s="240">
        <v>0</v>
      </c>
      <c r="J911" s="229"/>
      <c r="M911" s="208">
        <v>20</v>
      </c>
    </row>
    <row r="912" customFormat="1" hidden="1" spans="1:10">
      <c r="A912" s="298" t="s">
        <v>844</v>
      </c>
      <c r="B912" s="308">
        <v>1695</v>
      </c>
      <c r="C912" s="304">
        <v>4615.797716</v>
      </c>
      <c r="D912" s="308">
        <f>SUM(D913:D918)</f>
        <v>1933</v>
      </c>
      <c r="E912" s="278">
        <f>D912/C912*100</f>
        <v>41.8779183779985</v>
      </c>
      <c r="F912" s="276">
        <f>D912-B912</f>
        <v>238</v>
      </c>
      <c r="G912" s="279">
        <f>(D912/B912-1)*100</f>
        <v>14.0412979351032</v>
      </c>
      <c r="H912" s="304">
        <f>SUM(H913:H918)</f>
        <v>3209</v>
      </c>
      <c r="I912" s="295">
        <f>H912-C912</f>
        <v>-1406.797716</v>
      </c>
      <c r="J912" s="279">
        <f>(H912/C912-1)*100</f>
        <v>-30.4778892524587</v>
      </c>
    </row>
    <row r="913" customFormat="1" hidden="1" spans="1:10">
      <c r="A913" s="167" t="s">
        <v>845</v>
      </c>
      <c r="B913" s="240">
        <v>0</v>
      </c>
      <c r="C913" s="281">
        <v>0</v>
      </c>
      <c r="D913" s="240"/>
      <c r="E913" s="227"/>
      <c r="F913" s="228"/>
      <c r="G913" s="229"/>
      <c r="H913" s="281">
        <f t="shared" ref="H913:H918" si="145">L913+M913+N913</f>
        <v>0</v>
      </c>
      <c r="I913" s="240">
        <v>0</v>
      </c>
      <c r="J913" s="229"/>
    </row>
    <row r="914" customFormat="1" hidden="1" spans="1:10">
      <c r="A914" s="167" t="s">
        <v>846</v>
      </c>
      <c r="B914" s="240">
        <v>0</v>
      </c>
      <c r="C914" s="281">
        <v>0</v>
      </c>
      <c r="D914" s="240"/>
      <c r="E914" s="227"/>
      <c r="F914" s="240"/>
      <c r="G914" s="229"/>
      <c r="H914" s="281">
        <f t="shared" si="145"/>
        <v>0</v>
      </c>
      <c r="I914" s="240">
        <v>0</v>
      </c>
      <c r="J914" s="229"/>
    </row>
    <row r="915" customFormat="1" hidden="1" spans="1:14">
      <c r="A915" s="309" t="s">
        <v>847</v>
      </c>
      <c r="B915" s="240">
        <v>1463</v>
      </c>
      <c r="C915" s="281">
        <v>4494.797716</v>
      </c>
      <c r="D915" s="240">
        <v>998</v>
      </c>
      <c r="E915" s="227"/>
      <c r="F915" s="240"/>
      <c r="G915" s="229"/>
      <c r="H915" s="281">
        <f t="shared" si="145"/>
        <v>3017</v>
      </c>
      <c r="I915" s="240"/>
      <c r="J915" s="229"/>
      <c r="M915">
        <v>1443</v>
      </c>
      <c r="N915">
        <v>1574</v>
      </c>
    </row>
    <row r="916" customFormat="1" hidden="1" spans="1:14">
      <c r="A916" s="309" t="s">
        <v>848</v>
      </c>
      <c r="B916" s="240">
        <v>209</v>
      </c>
      <c r="C916" s="281">
        <v>121</v>
      </c>
      <c r="D916" s="240">
        <v>196</v>
      </c>
      <c r="E916" s="227"/>
      <c r="F916" s="240"/>
      <c r="G916" s="229"/>
      <c r="H916" s="281">
        <f t="shared" si="145"/>
        <v>192</v>
      </c>
      <c r="I916" s="240"/>
      <c r="J916" s="229"/>
      <c r="M916">
        <v>42</v>
      </c>
      <c r="N916">
        <v>150</v>
      </c>
    </row>
    <row r="917" customFormat="1" hidden="1" spans="1:10">
      <c r="A917" s="309" t="s">
        <v>849</v>
      </c>
      <c r="B917" s="240">
        <v>0</v>
      </c>
      <c r="C917" s="281">
        <v>0</v>
      </c>
      <c r="D917" s="240"/>
      <c r="E917" s="227"/>
      <c r="F917" s="240"/>
      <c r="G917" s="229"/>
      <c r="H917" s="281">
        <f t="shared" si="145"/>
        <v>0</v>
      </c>
      <c r="I917" s="240"/>
      <c r="J917" s="229"/>
    </row>
    <row r="918" customFormat="1" hidden="1" spans="1:10">
      <c r="A918" s="309" t="s">
        <v>850</v>
      </c>
      <c r="B918" s="240">
        <v>23</v>
      </c>
      <c r="C918" s="281">
        <v>0</v>
      </c>
      <c r="D918" s="240">
        <v>739</v>
      </c>
      <c r="E918" s="227"/>
      <c r="F918" s="240"/>
      <c r="G918" s="229"/>
      <c r="H918" s="281">
        <f t="shared" si="145"/>
        <v>0</v>
      </c>
      <c r="I918" s="240">
        <v>0</v>
      </c>
      <c r="J918" s="229"/>
    </row>
    <row r="919" customFormat="1" hidden="1" spans="1:10">
      <c r="A919" s="298" t="s">
        <v>851</v>
      </c>
      <c r="B919" s="308">
        <v>420</v>
      </c>
      <c r="C919" s="304"/>
      <c r="D919" s="308"/>
      <c r="E919" s="278"/>
      <c r="F919" s="276"/>
      <c r="G919" s="279"/>
      <c r="H919" s="304">
        <f>SUM(H920:H921)</f>
        <v>6</v>
      </c>
      <c r="I919" s="295">
        <f>H919-C919</f>
        <v>6</v>
      </c>
      <c r="J919" s="279"/>
    </row>
    <row r="920" customFormat="1" hidden="1" spans="1:10">
      <c r="A920" s="167" t="s">
        <v>852</v>
      </c>
      <c r="B920" s="240">
        <v>0</v>
      </c>
      <c r="C920" s="281">
        <v>0</v>
      </c>
      <c r="D920" s="240"/>
      <c r="E920" s="227"/>
      <c r="F920" s="240"/>
      <c r="G920" s="229"/>
      <c r="H920" s="281">
        <f t="shared" ref="H920:H924" si="146">L920+M920+N920</f>
        <v>0</v>
      </c>
      <c r="I920" s="240">
        <v>0</v>
      </c>
      <c r="J920" s="229"/>
    </row>
    <row r="921" customFormat="1" hidden="1" spans="1:14">
      <c r="A921" s="167" t="s">
        <v>853</v>
      </c>
      <c r="B921" s="240">
        <v>420</v>
      </c>
      <c r="C921" s="281">
        <v>0</v>
      </c>
      <c r="D921" s="240"/>
      <c r="E921" s="227"/>
      <c r="F921" s="240"/>
      <c r="G921" s="229"/>
      <c r="H921" s="281">
        <f t="shared" si="146"/>
        <v>6</v>
      </c>
      <c r="I921" s="240">
        <v>0</v>
      </c>
      <c r="J921" s="229">
        <v>0</v>
      </c>
      <c r="N921">
        <v>6</v>
      </c>
    </row>
    <row r="922" customFormat="1" hidden="1" spans="1:10">
      <c r="A922" s="298" t="s">
        <v>854</v>
      </c>
      <c r="B922" s="308">
        <v>1194</v>
      </c>
      <c r="C922" s="304">
        <v>347.37</v>
      </c>
      <c r="D922" s="308">
        <f>SUM(D923:D924)</f>
        <v>30</v>
      </c>
      <c r="E922" s="278"/>
      <c r="F922" s="276">
        <f t="shared" ref="F922:F926" si="147">D922-B922</f>
        <v>-1164</v>
      </c>
      <c r="G922" s="279">
        <f t="shared" ref="G922:G926" si="148">(D922/B922-1)*100</f>
        <v>-97.4874371859297</v>
      </c>
      <c r="H922" s="304">
        <f>SUM(H923:H924)</f>
        <v>172</v>
      </c>
      <c r="I922" s="295">
        <f t="shared" ref="I922:I926" si="149">H922-C922</f>
        <v>-175.37</v>
      </c>
      <c r="J922" s="279"/>
    </row>
    <row r="923" customFormat="1" hidden="1" spans="1:10">
      <c r="A923" s="167" t="s">
        <v>855</v>
      </c>
      <c r="B923" s="240">
        <v>0</v>
      </c>
      <c r="C923" s="281">
        <v>0</v>
      </c>
      <c r="D923" s="240"/>
      <c r="E923" s="227"/>
      <c r="F923" s="240"/>
      <c r="G923" s="229"/>
      <c r="H923" s="281">
        <f t="shared" si="146"/>
        <v>0</v>
      </c>
      <c r="I923" s="240">
        <v>0</v>
      </c>
      <c r="J923" s="229">
        <v>0</v>
      </c>
    </row>
    <row r="924" s="208" customFormat="1" hidden="1" spans="1:14">
      <c r="A924" s="283" t="s">
        <v>856</v>
      </c>
      <c r="B924" s="240">
        <v>1194</v>
      </c>
      <c r="C924" s="281">
        <v>347.37</v>
      </c>
      <c r="D924" s="240">
        <v>30</v>
      </c>
      <c r="E924" s="227"/>
      <c r="F924" s="228"/>
      <c r="G924" s="229"/>
      <c r="H924" s="281">
        <f t="shared" si="146"/>
        <v>172</v>
      </c>
      <c r="I924" s="240"/>
      <c r="J924" s="229"/>
      <c r="M924" s="208">
        <v>100</v>
      </c>
      <c r="N924" s="208">
        <v>72</v>
      </c>
    </row>
    <row r="925" s="208" customFormat="1" spans="1:10">
      <c r="A925" s="270" t="s">
        <v>857</v>
      </c>
      <c r="B925" s="271">
        <f>B926+B949+B959+B969+B974+B981+B986</f>
        <v>12344</v>
      </c>
      <c r="C925" s="272">
        <v>1637.574372</v>
      </c>
      <c r="D925" s="271">
        <f>D926+D949+D959+D969+D974+D981+D986</f>
        <v>3825</v>
      </c>
      <c r="E925" s="273">
        <f>D925/C925*100</f>
        <v>233.577177647722</v>
      </c>
      <c r="F925" s="271">
        <f t="shared" si="147"/>
        <v>-8519</v>
      </c>
      <c r="G925" s="274">
        <f t="shared" si="148"/>
        <v>-69.0132858068697</v>
      </c>
      <c r="H925" s="272">
        <f>H926+H949+H959+H969+H974+H981+H986</f>
        <v>1809</v>
      </c>
      <c r="I925" s="294">
        <f t="shared" si="149"/>
        <v>171.425628</v>
      </c>
      <c r="J925" s="274">
        <f>(H925/C925-1)*100</f>
        <v>10.468265193393</v>
      </c>
    </row>
    <row r="926" customFormat="1" hidden="1" spans="1:10">
      <c r="A926" s="298" t="s">
        <v>858</v>
      </c>
      <c r="B926" s="308">
        <v>12226</v>
      </c>
      <c r="C926" s="304">
        <v>1031.938372</v>
      </c>
      <c r="D926" s="308">
        <f>SUM(D927:D948)</f>
        <v>3549</v>
      </c>
      <c r="E926" s="278">
        <f>D926/C926*100</f>
        <v>343.915886480864</v>
      </c>
      <c r="F926" s="276">
        <f t="shared" si="147"/>
        <v>-8677</v>
      </c>
      <c r="G926" s="279">
        <f t="shared" si="148"/>
        <v>-70.9716996564698</v>
      </c>
      <c r="H926" s="304">
        <f>SUM(H927:H948)</f>
        <v>1066</v>
      </c>
      <c r="I926" s="295">
        <f t="shared" si="149"/>
        <v>34.0616279999999</v>
      </c>
      <c r="J926" s="279">
        <f>(H926/C926-1)*100</f>
        <v>3.30074245945375</v>
      </c>
    </row>
    <row r="927" s="208" customFormat="1" hidden="1" spans="1:12">
      <c r="A927" s="283" t="s">
        <v>738</v>
      </c>
      <c r="B927" s="240">
        <v>168</v>
      </c>
      <c r="C927" s="281">
        <v>111.406035</v>
      </c>
      <c r="D927" s="240">
        <v>110</v>
      </c>
      <c r="E927" s="227"/>
      <c r="F927" s="228"/>
      <c r="G927" s="229"/>
      <c r="H927" s="281">
        <f t="shared" ref="H927:H948" si="150">L927+M927+N927</f>
        <v>465</v>
      </c>
      <c r="I927" s="240"/>
      <c r="J927" s="229"/>
      <c r="L927" s="208">
        <v>465</v>
      </c>
    </row>
    <row r="928" s="208" customFormat="1" hidden="1" spans="1:10">
      <c r="A928" s="283" t="s">
        <v>739</v>
      </c>
      <c r="B928" s="240">
        <v>1013</v>
      </c>
      <c r="C928" s="281">
        <v>0</v>
      </c>
      <c r="D928" s="240">
        <v>141</v>
      </c>
      <c r="E928" s="227"/>
      <c r="F928" s="228"/>
      <c r="G928" s="229"/>
      <c r="H928" s="281">
        <f t="shared" si="150"/>
        <v>0</v>
      </c>
      <c r="I928" s="240"/>
      <c r="J928" s="229"/>
    </row>
    <row r="929" s="208" customFormat="1" hidden="1" spans="1:10">
      <c r="A929" s="283" t="s">
        <v>740</v>
      </c>
      <c r="B929" s="240">
        <v>0</v>
      </c>
      <c r="C929" s="281">
        <v>0</v>
      </c>
      <c r="D929" s="240"/>
      <c r="E929" s="227"/>
      <c r="F929" s="228"/>
      <c r="G929" s="229"/>
      <c r="H929" s="281">
        <f t="shared" si="150"/>
        <v>0</v>
      </c>
      <c r="I929" s="240"/>
      <c r="J929" s="229"/>
    </row>
    <row r="930" s="208" customFormat="1" hidden="1" spans="1:10">
      <c r="A930" s="283" t="s">
        <v>859</v>
      </c>
      <c r="B930" s="240">
        <v>10235</v>
      </c>
      <c r="C930" s="281">
        <v>0</v>
      </c>
      <c r="D930" s="240">
        <v>149</v>
      </c>
      <c r="E930" s="227"/>
      <c r="F930" s="228"/>
      <c r="G930" s="229"/>
      <c r="H930" s="281">
        <f t="shared" si="150"/>
        <v>0</v>
      </c>
      <c r="I930" s="240"/>
      <c r="J930" s="229"/>
    </row>
    <row r="931" s="208" customFormat="1" hidden="1" spans="1:12">
      <c r="A931" s="283" t="s">
        <v>860</v>
      </c>
      <c r="B931" s="240">
        <v>509</v>
      </c>
      <c r="C931" s="281">
        <v>180</v>
      </c>
      <c r="D931" s="240">
        <v>232</v>
      </c>
      <c r="E931" s="227"/>
      <c r="F931" s="228"/>
      <c r="G931" s="229"/>
      <c r="H931" s="281">
        <f t="shared" si="150"/>
        <v>180</v>
      </c>
      <c r="I931" s="240"/>
      <c r="J931" s="229"/>
      <c r="L931" s="208">
        <v>180</v>
      </c>
    </row>
    <row r="932" s="208" customFormat="1" hidden="1" spans="1:10">
      <c r="A932" s="283" t="s">
        <v>861</v>
      </c>
      <c r="B932" s="240">
        <v>0</v>
      </c>
      <c r="C932" s="281">
        <v>0</v>
      </c>
      <c r="D932" s="240"/>
      <c r="E932" s="227"/>
      <c r="F932" s="228"/>
      <c r="G932" s="229"/>
      <c r="H932" s="281">
        <f t="shared" si="150"/>
        <v>0</v>
      </c>
      <c r="I932" s="240"/>
      <c r="J932" s="229"/>
    </row>
    <row r="933" s="208" customFormat="1" hidden="1" spans="1:10">
      <c r="A933" s="283" t="s">
        <v>862</v>
      </c>
      <c r="B933" s="240">
        <v>0</v>
      </c>
      <c r="C933" s="281">
        <v>0.58</v>
      </c>
      <c r="D933" s="240">
        <v>3</v>
      </c>
      <c r="E933" s="227"/>
      <c r="F933" s="228"/>
      <c r="G933" s="229"/>
      <c r="H933" s="281">
        <f t="shared" si="150"/>
        <v>0</v>
      </c>
      <c r="I933" s="240"/>
      <c r="J933" s="229"/>
    </row>
    <row r="934" s="208" customFormat="1" hidden="1" spans="1:10">
      <c r="A934" s="283" t="s">
        <v>863</v>
      </c>
      <c r="B934" s="240">
        <v>0</v>
      </c>
      <c r="C934" s="281">
        <v>0</v>
      </c>
      <c r="D934" s="240"/>
      <c r="E934" s="227"/>
      <c r="F934" s="228"/>
      <c r="G934" s="229"/>
      <c r="H934" s="281">
        <f t="shared" si="150"/>
        <v>0</v>
      </c>
      <c r="I934" s="240"/>
      <c r="J934" s="229"/>
    </row>
    <row r="935" s="208" customFormat="1" hidden="1" spans="1:12">
      <c r="A935" s="283" t="s">
        <v>864</v>
      </c>
      <c r="B935" s="240">
        <v>222</v>
      </c>
      <c r="C935" s="281">
        <v>731.601697</v>
      </c>
      <c r="D935" s="240">
        <v>684</v>
      </c>
      <c r="E935" s="227"/>
      <c r="F935" s="228"/>
      <c r="G935" s="229"/>
      <c r="H935" s="281">
        <f t="shared" si="150"/>
        <v>341</v>
      </c>
      <c r="I935" s="240"/>
      <c r="J935" s="229"/>
      <c r="L935" s="208">
        <v>341</v>
      </c>
    </row>
    <row r="936" s="208" customFormat="1" hidden="1" spans="1:10">
      <c r="A936" s="283" t="s">
        <v>865</v>
      </c>
      <c r="B936" s="240"/>
      <c r="C936" s="281">
        <v>0</v>
      </c>
      <c r="D936" s="240"/>
      <c r="E936" s="227"/>
      <c r="F936" s="228"/>
      <c r="G936" s="229"/>
      <c r="H936" s="281">
        <f t="shared" si="150"/>
        <v>0</v>
      </c>
      <c r="I936" s="240"/>
      <c r="J936" s="229"/>
    </row>
    <row r="937" s="208" customFormat="1" hidden="1" spans="1:10">
      <c r="A937" s="283" t="s">
        <v>866</v>
      </c>
      <c r="B937" s="240"/>
      <c r="C937" s="281">
        <v>0</v>
      </c>
      <c r="D937" s="240"/>
      <c r="E937" s="227"/>
      <c r="F937" s="228"/>
      <c r="G937" s="229"/>
      <c r="H937" s="281">
        <f t="shared" si="150"/>
        <v>0</v>
      </c>
      <c r="I937" s="240"/>
      <c r="J937" s="229"/>
    </row>
    <row r="938" s="208" customFormat="1" hidden="1" spans="1:10">
      <c r="A938" s="283" t="s">
        <v>867</v>
      </c>
      <c r="B938" s="240"/>
      <c r="C938" s="281">
        <v>0</v>
      </c>
      <c r="D938" s="240"/>
      <c r="E938" s="227"/>
      <c r="F938" s="228"/>
      <c r="G938" s="229"/>
      <c r="H938" s="281">
        <f t="shared" si="150"/>
        <v>0</v>
      </c>
      <c r="I938" s="240"/>
      <c r="J938" s="229"/>
    </row>
    <row r="939" s="208" customFormat="1" hidden="1" spans="1:10">
      <c r="A939" s="283" t="s">
        <v>868</v>
      </c>
      <c r="B939" s="240"/>
      <c r="C939" s="281">
        <v>0</v>
      </c>
      <c r="D939" s="240"/>
      <c r="E939" s="227"/>
      <c r="F939" s="228"/>
      <c r="G939" s="229"/>
      <c r="H939" s="281">
        <f t="shared" si="150"/>
        <v>0</v>
      </c>
      <c r="I939" s="240"/>
      <c r="J939" s="229"/>
    </row>
    <row r="940" customFormat="1" hidden="1" spans="1:10">
      <c r="A940" s="167" t="s">
        <v>869</v>
      </c>
      <c r="B940" s="240"/>
      <c r="C940" s="281">
        <v>0</v>
      </c>
      <c r="D940" s="240"/>
      <c r="E940" s="227"/>
      <c r="F940" s="228"/>
      <c r="G940" s="229"/>
      <c r="H940" s="281">
        <f t="shared" si="150"/>
        <v>0</v>
      </c>
      <c r="I940" s="240"/>
      <c r="J940" s="229"/>
    </row>
    <row r="941" customFormat="1" hidden="1" spans="1:10">
      <c r="A941" s="167" t="s">
        <v>870</v>
      </c>
      <c r="B941" s="240"/>
      <c r="C941" s="281">
        <v>0</v>
      </c>
      <c r="D941" s="240"/>
      <c r="E941" s="227"/>
      <c r="F941" s="228"/>
      <c r="G941" s="229"/>
      <c r="H941" s="281">
        <f t="shared" si="150"/>
        <v>0</v>
      </c>
      <c r="I941" s="240"/>
      <c r="J941" s="229"/>
    </row>
    <row r="942" customFormat="1" hidden="1" spans="1:10">
      <c r="A942" s="167" t="s">
        <v>871</v>
      </c>
      <c r="B942" s="240"/>
      <c r="C942" s="281">
        <v>0</v>
      </c>
      <c r="D942" s="240"/>
      <c r="E942" s="227"/>
      <c r="F942" s="228"/>
      <c r="G942" s="229"/>
      <c r="H942" s="281">
        <f t="shared" si="150"/>
        <v>0</v>
      </c>
      <c r="I942" s="240"/>
      <c r="J942" s="229"/>
    </row>
    <row r="943" customFormat="1" hidden="1" spans="1:10">
      <c r="A943" s="167" t="s">
        <v>872</v>
      </c>
      <c r="B943" s="240"/>
      <c r="C943" s="281">
        <v>0</v>
      </c>
      <c r="D943" s="240"/>
      <c r="E943" s="227"/>
      <c r="F943" s="228"/>
      <c r="G943" s="229"/>
      <c r="H943" s="281">
        <f t="shared" si="150"/>
        <v>0</v>
      </c>
      <c r="I943" s="240"/>
      <c r="J943" s="229"/>
    </row>
    <row r="944" customFormat="1" hidden="1" spans="1:10">
      <c r="A944" s="167" t="s">
        <v>873</v>
      </c>
      <c r="B944" s="240"/>
      <c r="C944" s="281">
        <v>0</v>
      </c>
      <c r="D944" s="240"/>
      <c r="E944" s="227"/>
      <c r="F944" s="228"/>
      <c r="G944" s="229"/>
      <c r="H944" s="281">
        <f t="shared" si="150"/>
        <v>0</v>
      </c>
      <c r="I944" s="240"/>
      <c r="J944" s="229"/>
    </row>
    <row r="945" customFormat="1" hidden="1" spans="1:10">
      <c r="A945" s="167" t="s">
        <v>874</v>
      </c>
      <c r="B945" s="240">
        <v>78</v>
      </c>
      <c r="C945" s="281">
        <v>0</v>
      </c>
      <c r="D945" s="240"/>
      <c r="E945" s="227"/>
      <c r="F945" s="228"/>
      <c r="G945" s="229"/>
      <c r="H945" s="281">
        <f t="shared" si="150"/>
        <v>0</v>
      </c>
      <c r="I945" s="240"/>
      <c r="J945" s="229"/>
    </row>
    <row r="946" customFormat="1" hidden="1" spans="1:10">
      <c r="A946" s="167" t="s">
        <v>875</v>
      </c>
      <c r="B946" s="240"/>
      <c r="C946" s="281">
        <v>0</v>
      </c>
      <c r="D946" s="240"/>
      <c r="E946" s="227"/>
      <c r="F946" s="228"/>
      <c r="G946" s="229"/>
      <c r="H946" s="281">
        <f t="shared" si="150"/>
        <v>0</v>
      </c>
      <c r="I946" s="240"/>
      <c r="J946" s="229"/>
    </row>
    <row r="947" customFormat="1" hidden="1" spans="1:10">
      <c r="A947" s="167" t="s">
        <v>876</v>
      </c>
      <c r="B947" s="240"/>
      <c r="C947" s="281">
        <v>0</v>
      </c>
      <c r="D947" s="240"/>
      <c r="E947" s="227"/>
      <c r="F947" s="228"/>
      <c r="G947" s="229"/>
      <c r="H947" s="281">
        <f t="shared" si="150"/>
        <v>0</v>
      </c>
      <c r="I947" s="240"/>
      <c r="J947" s="229"/>
    </row>
    <row r="948" customFormat="1" hidden="1" spans="1:12">
      <c r="A948" s="167" t="s">
        <v>877</v>
      </c>
      <c r="B948" s="240">
        <v>1</v>
      </c>
      <c r="C948" s="281">
        <v>8.35064</v>
      </c>
      <c r="D948" s="240">
        <v>2230</v>
      </c>
      <c r="E948" s="227"/>
      <c r="F948" s="228"/>
      <c r="G948" s="229"/>
      <c r="H948" s="281">
        <f t="shared" si="150"/>
        <v>80</v>
      </c>
      <c r="I948" s="240"/>
      <c r="J948" s="229"/>
      <c r="L948">
        <v>80</v>
      </c>
    </row>
    <row r="949" customFormat="1" hidden="1" spans="1:10">
      <c r="A949" s="298" t="s">
        <v>878</v>
      </c>
      <c r="B949" s="310"/>
      <c r="C949" s="304"/>
      <c r="D949" s="310"/>
      <c r="E949" s="278"/>
      <c r="F949" s="276"/>
      <c r="G949" s="279"/>
      <c r="H949" s="304"/>
      <c r="I949" s="295">
        <f>H949-C949</f>
        <v>0</v>
      </c>
      <c r="J949" s="279"/>
    </row>
    <row r="950" customFormat="1" hidden="1" spans="1:10">
      <c r="A950" s="167" t="s">
        <v>738</v>
      </c>
      <c r="B950" s="240"/>
      <c r="C950" s="281">
        <v>0</v>
      </c>
      <c r="D950" s="240"/>
      <c r="E950" s="227"/>
      <c r="F950" s="228"/>
      <c r="G950" s="229"/>
      <c r="H950" s="281">
        <f t="shared" ref="H950:H958" si="151">L950+M950+N950</f>
        <v>0</v>
      </c>
      <c r="I950" s="240">
        <v>0</v>
      </c>
      <c r="J950" s="229">
        <v>0</v>
      </c>
    </row>
    <row r="951" customFormat="1" hidden="1" spans="1:10">
      <c r="A951" s="167" t="s">
        <v>739</v>
      </c>
      <c r="B951" s="240"/>
      <c r="C951" s="281">
        <v>0</v>
      </c>
      <c r="D951" s="240"/>
      <c r="E951" s="227"/>
      <c r="F951" s="228"/>
      <c r="G951" s="229"/>
      <c r="H951" s="281">
        <f t="shared" si="151"/>
        <v>0</v>
      </c>
      <c r="I951" s="240">
        <v>0</v>
      </c>
      <c r="J951" s="229">
        <v>0</v>
      </c>
    </row>
    <row r="952" customFormat="1" hidden="1" spans="1:10">
      <c r="A952" s="167" t="s">
        <v>740</v>
      </c>
      <c r="B952" s="240"/>
      <c r="C952" s="281">
        <v>0</v>
      </c>
      <c r="D952" s="240"/>
      <c r="E952" s="227"/>
      <c r="F952" s="228"/>
      <c r="G952" s="229"/>
      <c r="H952" s="281">
        <f t="shared" si="151"/>
        <v>0</v>
      </c>
      <c r="I952" s="240">
        <v>0</v>
      </c>
      <c r="J952" s="229">
        <v>0</v>
      </c>
    </row>
    <row r="953" customFormat="1" hidden="1" spans="1:10">
      <c r="A953" s="167" t="s">
        <v>879</v>
      </c>
      <c r="B953" s="284"/>
      <c r="C953" s="281">
        <v>0</v>
      </c>
      <c r="D953" s="284"/>
      <c r="E953" s="227"/>
      <c r="F953" s="228"/>
      <c r="G953" s="229"/>
      <c r="H953" s="281">
        <f t="shared" si="151"/>
        <v>0</v>
      </c>
      <c r="I953" s="240">
        <v>0</v>
      </c>
      <c r="J953" s="229">
        <v>0</v>
      </c>
    </row>
    <row r="954" customFormat="1" hidden="1" spans="1:10">
      <c r="A954" s="167" t="s">
        <v>880</v>
      </c>
      <c r="B954" s="240"/>
      <c r="C954" s="281">
        <v>0</v>
      </c>
      <c r="D954" s="240"/>
      <c r="E954" s="227"/>
      <c r="F954" s="228"/>
      <c r="G954" s="229"/>
      <c r="H954" s="281">
        <f t="shared" si="151"/>
        <v>0</v>
      </c>
      <c r="I954" s="240">
        <v>0</v>
      </c>
      <c r="J954" s="229">
        <v>0</v>
      </c>
    </row>
    <row r="955" customFormat="1" hidden="1" spans="1:10">
      <c r="A955" s="167" t="s">
        <v>881</v>
      </c>
      <c r="B955" s="240"/>
      <c r="C955" s="281">
        <v>0</v>
      </c>
      <c r="D955" s="240"/>
      <c r="E955" s="227"/>
      <c r="F955" s="228"/>
      <c r="G955" s="229"/>
      <c r="H955" s="281">
        <f t="shared" si="151"/>
        <v>0</v>
      </c>
      <c r="I955" s="240">
        <v>0</v>
      </c>
      <c r="J955" s="229">
        <v>0</v>
      </c>
    </row>
    <row r="956" customFormat="1" hidden="1" spans="1:10">
      <c r="A956" s="167" t="s">
        <v>882</v>
      </c>
      <c r="B956" s="240"/>
      <c r="C956" s="281">
        <v>0</v>
      </c>
      <c r="D956" s="240"/>
      <c r="E956" s="227"/>
      <c r="F956" s="228"/>
      <c r="G956" s="229"/>
      <c r="H956" s="281">
        <f t="shared" si="151"/>
        <v>0</v>
      </c>
      <c r="I956" s="240">
        <v>0</v>
      </c>
      <c r="J956" s="229">
        <v>0</v>
      </c>
    </row>
    <row r="957" customFormat="1" hidden="1" spans="1:10">
      <c r="A957" s="167" t="s">
        <v>883</v>
      </c>
      <c r="B957" s="240"/>
      <c r="C957" s="281">
        <v>0</v>
      </c>
      <c r="D957" s="240"/>
      <c r="E957" s="227"/>
      <c r="F957" s="228"/>
      <c r="G957" s="229"/>
      <c r="H957" s="281">
        <f t="shared" si="151"/>
        <v>0</v>
      </c>
      <c r="I957" s="240">
        <v>0</v>
      </c>
      <c r="J957" s="229">
        <v>0</v>
      </c>
    </row>
    <row r="958" customFormat="1" hidden="1" spans="1:10">
      <c r="A958" s="167" t="s">
        <v>884</v>
      </c>
      <c r="B958" s="284"/>
      <c r="C958" s="281">
        <v>0</v>
      </c>
      <c r="D958" s="284"/>
      <c r="E958" s="227"/>
      <c r="F958" s="228"/>
      <c r="G958" s="229"/>
      <c r="H958" s="281">
        <f t="shared" si="151"/>
        <v>0</v>
      </c>
      <c r="I958" s="240">
        <v>0</v>
      </c>
      <c r="J958" s="229">
        <v>0</v>
      </c>
    </row>
    <row r="959" customFormat="1" hidden="1" spans="1:10">
      <c r="A959" s="298" t="s">
        <v>885</v>
      </c>
      <c r="B959" s="308"/>
      <c r="C959" s="304"/>
      <c r="D959" s="308"/>
      <c r="E959" s="278"/>
      <c r="F959" s="276"/>
      <c r="G959" s="279"/>
      <c r="H959" s="304"/>
      <c r="I959" s="295">
        <f>H959-C959</f>
        <v>0</v>
      </c>
      <c r="J959" s="279"/>
    </row>
    <row r="960" customFormat="1" hidden="1" spans="1:10">
      <c r="A960" s="167" t="s">
        <v>738</v>
      </c>
      <c r="B960" s="240"/>
      <c r="C960" s="281">
        <v>0</v>
      </c>
      <c r="D960" s="240"/>
      <c r="E960" s="227"/>
      <c r="F960" s="240"/>
      <c r="G960" s="229"/>
      <c r="H960" s="281">
        <f t="shared" ref="H960:H968" si="152">L960+M960+N960</f>
        <v>0</v>
      </c>
      <c r="I960" s="240">
        <v>0</v>
      </c>
      <c r="J960" s="229">
        <v>0</v>
      </c>
    </row>
    <row r="961" customFormat="1" hidden="1" spans="1:10">
      <c r="A961" s="167" t="s">
        <v>739</v>
      </c>
      <c r="B961" s="240"/>
      <c r="C961" s="281">
        <v>0</v>
      </c>
      <c r="D961" s="240"/>
      <c r="E961" s="227"/>
      <c r="F961" s="240"/>
      <c r="G961" s="229"/>
      <c r="H961" s="281">
        <f t="shared" si="152"/>
        <v>0</v>
      </c>
      <c r="I961" s="240">
        <v>0</v>
      </c>
      <c r="J961" s="229">
        <v>0</v>
      </c>
    </row>
    <row r="962" customFormat="1" hidden="1" spans="1:10">
      <c r="A962" s="167" t="s">
        <v>740</v>
      </c>
      <c r="B962" s="240"/>
      <c r="C962" s="281">
        <v>0</v>
      </c>
      <c r="D962" s="240"/>
      <c r="E962" s="227"/>
      <c r="F962" s="240"/>
      <c r="G962" s="229"/>
      <c r="H962" s="281">
        <f t="shared" si="152"/>
        <v>0</v>
      </c>
      <c r="I962" s="240">
        <v>0</v>
      </c>
      <c r="J962" s="229">
        <v>0</v>
      </c>
    </row>
    <row r="963" customFormat="1" hidden="1" spans="1:10">
      <c r="A963" s="167" t="s">
        <v>886</v>
      </c>
      <c r="B963" s="240"/>
      <c r="C963" s="281">
        <v>0</v>
      </c>
      <c r="D963" s="240"/>
      <c r="E963" s="227"/>
      <c r="F963" s="240"/>
      <c r="G963" s="229"/>
      <c r="H963" s="281">
        <f t="shared" si="152"/>
        <v>0</v>
      </c>
      <c r="I963" s="240">
        <v>0</v>
      </c>
      <c r="J963" s="229">
        <v>0</v>
      </c>
    </row>
    <row r="964" customFormat="1" hidden="1" spans="1:10">
      <c r="A964" s="167" t="s">
        <v>887</v>
      </c>
      <c r="B964" s="240"/>
      <c r="C964" s="281">
        <v>0</v>
      </c>
      <c r="D964" s="240"/>
      <c r="E964" s="227"/>
      <c r="F964" s="240"/>
      <c r="G964" s="229"/>
      <c r="H964" s="281">
        <f t="shared" si="152"/>
        <v>0</v>
      </c>
      <c r="I964" s="240">
        <v>0</v>
      </c>
      <c r="J964" s="229">
        <v>0</v>
      </c>
    </row>
    <row r="965" customFormat="1" hidden="1" spans="1:10">
      <c r="A965" s="167" t="s">
        <v>888</v>
      </c>
      <c r="B965" s="240"/>
      <c r="C965" s="281">
        <v>0</v>
      </c>
      <c r="D965" s="240"/>
      <c r="E965" s="227"/>
      <c r="F965" s="240"/>
      <c r="G965" s="229"/>
      <c r="H965" s="281">
        <f t="shared" si="152"/>
        <v>0</v>
      </c>
      <c r="I965" s="240">
        <v>0</v>
      </c>
      <c r="J965" s="229">
        <v>0</v>
      </c>
    </row>
    <row r="966" customFormat="1" hidden="1" spans="1:10">
      <c r="A966" s="167" t="s">
        <v>889</v>
      </c>
      <c r="B966" s="240"/>
      <c r="C966" s="281">
        <v>0</v>
      </c>
      <c r="D966" s="240"/>
      <c r="E966" s="227"/>
      <c r="F966" s="240"/>
      <c r="G966" s="229"/>
      <c r="H966" s="281">
        <f t="shared" si="152"/>
        <v>0</v>
      </c>
      <c r="I966" s="240">
        <v>0</v>
      </c>
      <c r="J966" s="229">
        <v>0</v>
      </c>
    </row>
    <row r="967" customFormat="1" hidden="1" spans="1:10">
      <c r="A967" s="167" t="s">
        <v>890</v>
      </c>
      <c r="B967" s="240"/>
      <c r="C967" s="281">
        <v>0</v>
      </c>
      <c r="D967" s="240"/>
      <c r="E967" s="227"/>
      <c r="F967" s="240"/>
      <c r="G967" s="229"/>
      <c r="H967" s="281">
        <f t="shared" si="152"/>
        <v>0</v>
      </c>
      <c r="I967" s="240">
        <v>0</v>
      </c>
      <c r="J967" s="229">
        <v>0</v>
      </c>
    </row>
    <row r="968" customFormat="1" hidden="1" spans="1:10">
      <c r="A968" s="167" t="s">
        <v>891</v>
      </c>
      <c r="B968" s="240"/>
      <c r="C968" s="281">
        <v>0</v>
      </c>
      <c r="D968" s="240"/>
      <c r="E968" s="227"/>
      <c r="F968" s="228"/>
      <c r="G968" s="229"/>
      <c r="H968" s="281">
        <f t="shared" si="152"/>
        <v>0</v>
      </c>
      <c r="I968" s="240">
        <f>H968-C968</f>
        <v>0</v>
      </c>
      <c r="J968" s="229"/>
    </row>
    <row r="969" customFormat="1" hidden="1" spans="1:10">
      <c r="A969" s="298" t="s">
        <v>892</v>
      </c>
      <c r="B969" s="308"/>
      <c r="C969" s="304"/>
      <c r="D969" s="308"/>
      <c r="E969" s="278" t="e">
        <f>D969/C969*100</f>
        <v>#DIV/0!</v>
      </c>
      <c r="F969" s="276">
        <f>D969-B969</f>
        <v>0</v>
      </c>
      <c r="G969" s="279" t="e">
        <f>(D969/B969-1)*100</f>
        <v>#DIV/0!</v>
      </c>
      <c r="H969" s="304">
        <f>SUM(H970:H973)</f>
        <v>743</v>
      </c>
      <c r="I969" s="295">
        <f>H969-C969</f>
        <v>743</v>
      </c>
      <c r="J969" s="279" t="e">
        <f>(H969/C969-1)*100</f>
        <v>#DIV/0!</v>
      </c>
    </row>
    <row r="970" customFormat="1" hidden="1" spans="1:10">
      <c r="A970" s="167" t="s">
        <v>893</v>
      </c>
      <c r="B970" s="240"/>
      <c r="C970" s="281">
        <v>0</v>
      </c>
      <c r="D970" s="240"/>
      <c r="E970" s="227"/>
      <c r="F970" s="228"/>
      <c r="G970" s="229"/>
      <c r="H970" s="281">
        <f t="shared" ref="H970:H973" si="153">L970+M970+N970</f>
        <v>0</v>
      </c>
      <c r="I970" s="240">
        <v>0</v>
      </c>
      <c r="J970" s="229"/>
    </row>
    <row r="971" customFormat="1" hidden="1" spans="1:14">
      <c r="A971" s="167" t="s">
        <v>894</v>
      </c>
      <c r="B971" s="240"/>
      <c r="C971" s="281">
        <v>0</v>
      </c>
      <c r="D971" s="240"/>
      <c r="E971" s="227"/>
      <c r="F971" s="228"/>
      <c r="G971" s="229"/>
      <c r="H971" s="281">
        <f t="shared" si="153"/>
        <v>743</v>
      </c>
      <c r="I971" s="240">
        <v>0</v>
      </c>
      <c r="J971" s="229"/>
      <c r="M971">
        <v>493</v>
      </c>
      <c r="N971">
        <v>250</v>
      </c>
    </row>
    <row r="972" customFormat="1" hidden="1" spans="1:10">
      <c r="A972" s="167" t="s">
        <v>895</v>
      </c>
      <c r="B972" s="240"/>
      <c r="C972" s="281">
        <v>0</v>
      </c>
      <c r="D972" s="240"/>
      <c r="E972" s="227"/>
      <c r="F972" s="228"/>
      <c r="G972" s="229"/>
      <c r="H972" s="281">
        <f t="shared" si="153"/>
        <v>0</v>
      </c>
      <c r="I972" s="240">
        <v>0</v>
      </c>
      <c r="J972" s="229"/>
    </row>
    <row r="973" customFormat="1" hidden="1" spans="1:10">
      <c r="A973" s="167" t="s">
        <v>896</v>
      </c>
      <c r="B973" s="240"/>
      <c r="C973" s="281">
        <v>0</v>
      </c>
      <c r="D973" s="240"/>
      <c r="E973" s="227"/>
      <c r="F973" s="228"/>
      <c r="G973" s="229"/>
      <c r="H973" s="281">
        <f t="shared" si="153"/>
        <v>0</v>
      </c>
      <c r="I973" s="240">
        <v>0</v>
      </c>
      <c r="J973" s="229"/>
    </row>
    <row r="974" customFormat="1" hidden="1" spans="1:10">
      <c r="A974" s="298" t="s">
        <v>897</v>
      </c>
      <c r="B974" s="308"/>
      <c r="C974" s="304"/>
      <c r="D974" s="308"/>
      <c r="E974" s="278"/>
      <c r="F974" s="276">
        <f>D974-B974</f>
        <v>0</v>
      </c>
      <c r="G974" s="279"/>
      <c r="H974" s="304"/>
      <c r="I974" s="295">
        <f>H974-C974</f>
        <v>0</v>
      </c>
      <c r="J974" s="279"/>
    </row>
    <row r="975" customFormat="1" hidden="1" spans="1:10">
      <c r="A975" s="167" t="s">
        <v>738</v>
      </c>
      <c r="B975" s="240"/>
      <c r="C975" s="281">
        <v>0</v>
      </c>
      <c r="D975" s="240"/>
      <c r="E975" s="227"/>
      <c r="F975" s="228"/>
      <c r="G975" s="229"/>
      <c r="H975" s="281">
        <f t="shared" ref="H975:H980" si="154">L975+M975+N975</f>
        <v>0</v>
      </c>
      <c r="I975" s="240">
        <v>0</v>
      </c>
      <c r="J975" s="229"/>
    </row>
    <row r="976" customFormat="1" hidden="1" spans="1:10">
      <c r="A976" s="167" t="s">
        <v>739</v>
      </c>
      <c r="B976" s="240"/>
      <c r="C976" s="281">
        <v>0</v>
      </c>
      <c r="D976" s="240"/>
      <c r="E976" s="227"/>
      <c r="F976" s="228"/>
      <c r="G976" s="229"/>
      <c r="H976" s="281">
        <f t="shared" si="154"/>
        <v>0</v>
      </c>
      <c r="I976" s="240">
        <v>0</v>
      </c>
      <c r="J976" s="229"/>
    </row>
    <row r="977" customFormat="1" hidden="1" spans="1:10">
      <c r="A977" s="167" t="s">
        <v>740</v>
      </c>
      <c r="B977" s="240"/>
      <c r="C977" s="281">
        <v>0</v>
      </c>
      <c r="D977" s="240"/>
      <c r="E977" s="227"/>
      <c r="F977" s="228"/>
      <c r="G977" s="229"/>
      <c r="H977" s="281">
        <f t="shared" si="154"/>
        <v>0</v>
      </c>
      <c r="I977" s="240">
        <v>0</v>
      </c>
      <c r="J977" s="229"/>
    </row>
    <row r="978" customFormat="1" hidden="1" spans="1:10">
      <c r="A978" s="167" t="s">
        <v>883</v>
      </c>
      <c r="B978" s="240"/>
      <c r="C978" s="281">
        <v>0</v>
      </c>
      <c r="D978" s="240"/>
      <c r="E978" s="227"/>
      <c r="F978" s="228"/>
      <c r="G978" s="229"/>
      <c r="H978" s="281">
        <f t="shared" si="154"/>
        <v>0</v>
      </c>
      <c r="I978" s="240">
        <v>0</v>
      </c>
      <c r="J978" s="229"/>
    </row>
    <row r="979" customFormat="1" hidden="1" spans="1:10">
      <c r="A979" s="167" t="s">
        <v>898</v>
      </c>
      <c r="B979" s="240"/>
      <c r="C979" s="281">
        <v>0</v>
      </c>
      <c r="D979" s="240"/>
      <c r="E979" s="227"/>
      <c r="F979" s="228"/>
      <c r="G979" s="229"/>
      <c r="H979" s="281">
        <f t="shared" si="154"/>
        <v>0</v>
      </c>
      <c r="I979" s="240">
        <v>0</v>
      </c>
      <c r="J979" s="229"/>
    </row>
    <row r="980" customFormat="1" hidden="1" spans="1:10">
      <c r="A980" s="167" t="s">
        <v>899</v>
      </c>
      <c r="B980" s="240"/>
      <c r="C980" s="281">
        <v>0</v>
      </c>
      <c r="D980" s="240"/>
      <c r="E980" s="227"/>
      <c r="F980" s="228"/>
      <c r="G980" s="229"/>
      <c r="H980" s="281">
        <f t="shared" si="154"/>
        <v>0</v>
      </c>
      <c r="I980" s="240">
        <v>0</v>
      </c>
      <c r="J980" s="229"/>
    </row>
    <row r="981" customFormat="1" hidden="1" spans="1:10">
      <c r="A981" s="298" t="s">
        <v>900</v>
      </c>
      <c r="B981" s="308"/>
      <c r="C981" s="304"/>
      <c r="D981" s="308">
        <f>SUM(D982:D985)</f>
        <v>100</v>
      </c>
      <c r="E981" s="278" t="e">
        <f>D981/C981*100</f>
        <v>#DIV/0!</v>
      </c>
      <c r="F981" s="276">
        <f>D981-B981</f>
        <v>100</v>
      </c>
      <c r="G981" s="279" t="e">
        <f>(D981/B981-1)*100</f>
        <v>#DIV/0!</v>
      </c>
      <c r="H981" s="304"/>
      <c r="I981" s="295">
        <f>H981-C981</f>
        <v>0</v>
      </c>
      <c r="J981" s="279" t="e">
        <f>(H981/C981-1)*100</f>
        <v>#DIV/0!</v>
      </c>
    </row>
    <row r="982" customFormat="1" hidden="1" spans="1:10">
      <c r="A982" s="167" t="s">
        <v>901</v>
      </c>
      <c r="B982" s="240"/>
      <c r="C982" s="281">
        <v>0</v>
      </c>
      <c r="D982" s="240">
        <v>100</v>
      </c>
      <c r="E982" s="227"/>
      <c r="F982" s="228"/>
      <c r="G982" s="229"/>
      <c r="H982" s="281">
        <f t="shared" ref="H982:H985" si="155">L982+M982+N982</f>
        <v>0</v>
      </c>
      <c r="I982" s="240">
        <v>0</v>
      </c>
      <c r="J982" s="229"/>
    </row>
    <row r="983" customFormat="1" hidden="1" spans="1:10">
      <c r="A983" s="167" t="s">
        <v>902</v>
      </c>
      <c r="B983" s="240"/>
      <c r="C983" s="281">
        <v>0</v>
      </c>
      <c r="D983" s="240"/>
      <c r="E983" s="227"/>
      <c r="F983" s="228"/>
      <c r="G983" s="229"/>
      <c r="H983" s="281">
        <f t="shared" si="155"/>
        <v>0</v>
      </c>
      <c r="I983" s="240">
        <v>0</v>
      </c>
      <c r="J983" s="229"/>
    </row>
    <row r="984" customFormat="1" hidden="1" spans="1:10">
      <c r="A984" s="167" t="s">
        <v>903</v>
      </c>
      <c r="B984" s="240"/>
      <c r="C984" s="281">
        <v>0</v>
      </c>
      <c r="D984" s="240"/>
      <c r="E984" s="227"/>
      <c r="F984" s="228"/>
      <c r="G984" s="229"/>
      <c r="H984" s="281">
        <f t="shared" si="155"/>
        <v>0</v>
      </c>
      <c r="I984" s="240">
        <v>0</v>
      </c>
      <c r="J984" s="229">
        <v>0</v>
      </c>
    </row>
    <row r="985" customFormat="1" hidden="1" spans="1:10">
      <c r="A985" s="167" t="s">
        <v>904</v>
      </c>
      <c r="B985" s="240"/>
      <c r="C985" s="281">
        <v>0</v>
      </c>
      <c r="D985" s="240"/>
      <c r="E985" s="227"/>
      <c r="F985" s="228"/>
      <c r="G985" s="229"/>
      <c r="H985" s="281">
        <f t="shared" si="155"/>
        <v>0</v>
      </c>
      <c r="I985" s="240">
        <v>0</v>
      </c>
      <c r="J985" s="229">
        <v>0</v>
      </c>
    </row>
    <row r="986" customFormat="1" hidden="1" spans="1:10">
      <c r="A986" s="298" t="s">
        <v>905</v>
      </c>
      <c r="B986" s="308">
        <v>118</v>
      </c>
      <c r="C986" s="304">
        <v>605.636</v>
      </c>
      <c r="D986" s="308">
        <f>SUM(D987:D988)</f>
        <v>176</v>
      </c>
      <c r="E986" s="278"/>
      <c r="F986" s="276"/>
      <c r="G986" s="279"/>
      <c r="H986" s="304"/>
      <c r="I986" s="295">
        <f t="shared" ref="I986:I990" si="156">H986-C986</f>
        <v>-605.636</v>
      </c>
      <c r="J986" s="279"/>
    </row>
    <row r="987" customFormat="1" hidden="1" spans="1:10">
      <c r="A987" s="167" t="s">
        <v>906</v>
      </c>
      <c r="B987" s="240">
        <v>118</v>
      </c>
      <c r="C987" s="287">
        <v>151.636</v>
      </c>
      <c r="D987" s="240">
        <v>56</v>
      </c>
      <c r="E987" s="227"/>
      <c r="F987" s="240"/>
      <c r="G987" s="229"/>
      <c r="H987" s="281">
        <f t="shared" ref="H987:H999" si="157">L987+M987+N987</f>
        <v>0</v>
      </c>
      <c r="I987" s="240"/>
      <c r="J987" s="229">
        <v>0</v>
      </c>
    </row>
    <row r="988" customFormat="1" hidden="1" spans="1:10">
      <c r="A988" s="167" t="s">
        <v>907</v>
      </c>
      <c r="B988" s="240"/>
      <c r="C988" s="287">
        <v>454</v>
      </c>
      <c r="D988" s="240">
        <v>120</v>
      </c>
      <c r="E988" s="227"/>
      <c r="F988" s="240"/>
      <c r="G988" s="229"/>
      <c r="H988" s="281">
        <f t="shared" si="157"/>
        <v>0</v>
      </c>
      <c r="I988" s="240"/>
      <c r="J988" s="229">
        <v>0</v>
      </c>
    </row>
    <row r="989" s="208" customFormat="1" spans="1:10">
      <c r="A989" s="270" t="s">
        <v>908</v>
      </c>
      <c r="B989" s="271">
        <f>B990+B1000+B1016+B1021+B1035+B1041+B1048</f>
        <v>2528</v>
      </c>
      <c r="C989" s="272">
        <v>2845.97</v>
      </c>
      <c r="D989" s="271">
        <f>D990+D1000+D1016+D1021+D1035+D1041+D1048</f>
        <v>4332</v>
      </c>
      <c r="E989" s="273">
        <f>D989/C989*100</f>
        <v>152.215237686975</v>
      </c>
      <c r="F989" s="271">
        <f>D989-B989</f>
        <v>1804</v>
      </c>
      <c r="G989" s="274">
        <f>(D989/B989-1)*100</f>
        <v>71.3607594936709</v>
      </c>
      <c r="H989" s="272">
        <f>H990+H1000+H1016+H1021+H1035+H1041+H1048</f>
        <v>2000</v>
      </c>
      <c r="I989" s="294">
        <f t="shared" si="156"/>
        <v>-845.97</v>
      </c>
      <c r="J989" s="274">
        <f>(H989/C989-1)*100</f>
        <v>-29.7251903568906</v>
      </c>
    </row>
    <row r="990" customFormat="1" hidden="1" spans="1:10">
      <c r="A990" s="298" t="s">
        <v>909</v>
      </c>
      <c r="B990" s="308"/>
      <c r="C990" s="304"/>
      <c r="D990" s="308">
        <f>SUM(D991:D999)</f>
        <v>10</v>
      </c>
      <c r="E990" s="278"/>
      <c r="F990" s="276"/>
      <c r="G990" s="279"/>
      <c r="H990" s="304"/>
      <c r="I990" s="295">
        <f t="shared" si="156"/>
        <v>0</v>
      </c>
      <c r="J990" s="279"/>
    </row>
    <row r="991" customFormat="1" hidden="1" spans="1:10">
      <c r="A991" s="167" t="s">
        <v>738</v>
      </c>
      <c r="B991" s="240"/>
      <c r="C991" s="281">
        <v>0</v>
      </c>
      <c r="D991" s="240"/>
      <c r="E991" s="227"/>
      <c r="F991" s="240"/>
      <c r="G991" s="229"/>
      <c r="H991" s="281">
        <f t="shared" si="157"/>
        <v>0</v>
      </c>
      <c r="I991" s="240">
        <v>0</v>
      </c>
      <c r="J991" s="229">
        <v>0</v>
      </c>
    </row>
    <row r="992" customFormat="1" hidden="1" spans="1:10">
      <c r="A992" s="167" t="s">
        <v>739</v>
      </c>
      <c r="B992" s="240"/>
      <c r="C992" s="281">
        <v>0</v>
      </c>
      <c r="D992" s="240"/>
      <c r="E992" s="227"/>
      <c r="F992" s="240"/>
      <c r="G992" s="229"/>
      <c r="H992" s="281">
        <f t="shared" si="157"/>
        <v>0</v>
      </c>
      <c r="I992" s="240">
        <v>0</v>
      </c>
      <c r="J992" s="229">
        <v>0</v>
      </c>
    </row>
    <row r="993" customFormat="1" hidden="1" spans="1:10">
      <c r="A993" s="167" t="s">
        <v>740</v>
      </c>
      <c r="B993" s="240"/>
      <c r="C993" s="281">
        <v>0</v>
      </c>
      <c r="D993" s="240"/>
      <c r="E993" s="227"/>
      <c r="F993" s="240"/>
      <c r="G993" s="229"/>
      <c r="H993" s="281">
        <f t="shared" si="157"/>
        <v>0</v>
      </c>
      <c r="I993" s="240">
        <v>0</v>
      </c>
      <c r="J993" s="229">
        <v>0</v>
      </c>
    </row>
    <row r="994" customFormat="1" hidden="1" spans="1:10">
      <c r="A994" s="167" t="s">
        <v>910</v>
      </c>
      <c r="B994" s="240"/>
      <c r="C994" s="281">
        <v>0</v>
      </c>
      <c r="D994" s="240"/>
      <c r="E994" s="227"/>
      <c r="F994" s="240"/>
      <c r="G994" s="229"/>
      <c r="H994" s="281">
        <f t="shared" si="157"/>
        <v>0</v>
      </c>
      <c r="I994" s="240">
        <v>0</v>
      </c>
      <c r="J994" s="229">
        <v>0</v>
      </c>
    </row>
    <row r="995" customFormat="1" hidden="1" spans="1:10">
      <c r="A995" s="167" t="s">
        <v>911</v>
      </c>
      <c r="B995" s="240"/>
      <c r="C995" s="281">
        <v>0</v>
      </c>
      <c r="D995" s="240"/>
      <c r="E995" s="227"/>
      <c r="F995" s="240"/>
      <c r="G995" s="229"/>
      <c r="H995" s="281">
        <f t="shared" si="157"/>
        <v>0</v>
      </c>
      <c r="I995" s="240">
        <v>0</v>
      </c>
      <c r="J995" s="229">
        <v>0</v>
      </c>
    </row>
    <row r="996" customFormat="1" hidden="1" spans="1:10">
      <c r="A996" s="167" t="s">
        <v>912</v>
      </c>
      <c r="B996" s="240"/>
      <c r="C996" s="281">
        <v>0</v>
      </c>
      <c r="D996" s="240"/>
      <c r="E996" s="227"/>
      <c r="F996" s="240"/>
      <c r="G996" s="229"/>
      <c r="H996" s="281">
        <f t="shared" si="157"/>
        <v>0</v>
      </c>
      <c r="I996" s="240">
        <v>0</v>
      </c>
      <c r="J996" s="229">
        <v>0</v>
      </c>
    </row>
    <row r="997" customFormat="1" hidden="1" spans="1:10">
      <c r="A997" s="167" t="s">
        <v>913</v>
      </c>
      <c r="B997" s="240"/>
      <c r="C997" s="281">
        <v>0</v>
      </c>
      <c r="D997" s="240"/>
      <c r="E997" s="227"/>
      <c r="F997" s="240"/>
      <c r="G997" s="229"/>
      <c r="H997" s="281">
        <f t="shared" si="157"/>
        <v>0</v>
      </c>
      <c r="I997" s="240">
        <v>0</v>
      </c>
      <c r="J997" s="229">
        <v>0</v>
      </c>
    </row>
    <row r="998" customFormat="1" hidden="1" spans="1:10">
      <c r="A998" s="167" t="s">
        <v>914</v>
      </c>
      <c r="B998" s="240"/>
      <c r="C998" s="281">
        <v>0</v>
      </c>
      <c r="D998" s="240"/>
      <c r="E998" s="227"/>
      <c r="F998" s="240"/>
      <c r="G998" s="229"/>
      <c r="H998" s="281">
        <f t="shared" si="157"/>
        <v>0</v>
      </c>
      <c r="I998" s="240">
        <v>0</v>
      </c>
      <c r="J998" s="229">
        <v>0</v>
      </c>
    </row>
    <row r="999" customFormat="1" hidden="1" spans="1:10">
      <c r="A999" s="167" t="s">
        <v>915</v>
      </c>
      <c r="B999" s="240"/>
      <c r="C999" s="281">
        <v>0</v>
      </c>
      <c r="D999" s="240">
        <v>10</v>
      </c>
      <c r="E999" s="227"/>
      <c r="F999" s="240"/>
      <c r="G999" s="229"/>
      <c r="H999" s="281">
        <f t="shared" si="157"/>
        <v>0</v>
      </c>
      <c r="I999" s="240">
        <v>0</v>
      </c>
      <c r="J999" s="229">
        <v>0</v>
      </c>
    </row>
    <row r="1000" customFormat="1" hidden="1" spans="1:10">
      <c r="A1000" s="298" t="s">
        <v>916</v>
      </c>
      <c r="B1000" s="308"/>
      <c r="C1000" s="304"/>
      <c r="D1000" s="308"/>
      <c r="E1000" s="278"/>
      <c r="F1000" s="276">
        <f>D1000-B1000</f>
        <v>0</v>
      </c>
      <c r="G1000" s="279" t="e">
        <f>(D1000/B1000-1)*100</f>
        <v>#DIV/0!</v>
      </c>
      <c r="H1000" s="304"/>
      <c r="I1000" s="295">
        <f>H1000-C1000</f>
        <v>0</v>
      </c>
      <c r="J1000" s="279"/>
    </row>
    <row r="1001" s="208" customFormat="1" hidden="1" spans="1:10">
      <c r="A1001" s="283" t="s">
        <v>738</v>
      </c>
      <c r="B1001" s="240"/>
      <c r="C1001" s="307">
        <v>0</v>
      </c>
      <c r="D1001" s="240"/>
      <c r="E1001" s="227"/>
      <c r="F1001" s="228"/>
      <c r="G1001" s="229"/>
      <c r="H1001" s="281">
        <f t="shared" ref="H1001:H1015" si="158">L1001+M1001+N1001</f>
        <v>0</v>
      </c>
      <c r="I1001" s="240"/>
      <c r="J1001" s="229"/>
    </row>
    <row r="1002" customFormat="1" hidden="1" spans="1:10">
      <c r="A1002" s="167" t="s">
        <v>739</v>
      </c>
      <c r="B1002" s="240"/>
      <c r="C1002" s="287">
        <v>0</v>
      </c>
      <c r="D1002" s="240"/>
      <c r="E1002" s="227"/>
      <c r="F1002" s="228"/>
      <c r="G1002" s="229"/>
      <c r="H1002" s="281">
        <f t="shared" si="158"/>
        <v>0</v>
      </c>
      <c r="I1002" s="240"/>
      <c r="J1002" s="229"/>
    </row>
    <row r="1003" customFormat="1" hidden="1" spans="1:10">
      <c r="A1003" s="167" t="s">
        <v>740</v>
      </c>
      <c r="B1003" s="240"/>
      <c r="C1003" s="287">
        <v>0</v>
      </c>
      <c r="D1003" s="240"/>
      <c r="E1003" s="227"/>
      <c r="F1003" s="228"/>
      <c r="G1003" s="229"/>
      <c r="H1003" s="281">
        <f t="shared" si="158"/>
        <v>0</v>
      </c>
      <c r="I1003" s="240"/>
      <c r="J1003" s="229"/>
    </row>
    <row r="1004" customFormat="1" hidden="1" spans="1:10">
      <c r="A1004" s="167" t="s">
        <v>917</v>
      </c>
      <c r="B1004" s="240"/>
      <c r="C1004" s="287">
        <v>0</v>
      </c>
      <c r="D1004" s="240"/>
      <c r="E1004" s="227"/>
      <c r="F1004" s="228"/>
      <c r="G1004" s="229"/>
      <c r="H1004" s="281">
        <f t="shared" si="158"/>
        <v>0</v>
      </c>
      <c r="I1004" s="240"/>
      <c r="J1004" s="229"/>
    </row>
    <row r="1005" customFormat="1" hidden="1" spans="1:10">
      <c r="A1005" s="167" t="s">
        <v>918</v>
      </c>
      <c r="B1005" s="240"/>
      <c r="C1005" s="287">
        <v>0</v>
      </c>
      <c r="D1005" s="240"/>
      <c r="E1005" s="227"/>
      <c r="F1005" s="228"/>
      <c r="G1005" s="229"/>
      <c r="H1005" s="281">
        <f t="shared" si="158"/>
        <v>0</v>
      </c>
      <c r="I1005" s="240"/>
      <c r="J1005" s="229"/>
    </row>
    <row r="1006" customFormat="1" hidden="1" spans="1:10">
      <c r="A1006" s="167" t="s">
        <v>919</v>
      </c>
      <c r="B1006" s="240"/>
      <c r="C1006" s="287">
        <v>0</v>
      </c>
      <c r="D1006" s="240"/>
      <c r="E1006" s="227"/>
      <c r="F1006" s="228"/>
      <c r="G1006" s="229"/>
      <c r="H1006" s="281">
        <f t="shared" si="158"/>
        <v>0</v>
      </c>
      <c r="I1006" s="240"/>
      <c r="J1006" s="229"/>
    </row>
    <row r="1007" customFormat="1" hidden="1" spans="1:10">
      <c r="A1007" s="167" t="s">
        <v>920</v>
      </c>
      <c r="B1007" s="240"/>
      <c r="C1007" s="287">
        <v>0</v>
      </c>
      <c r="D1007" s="240"/>
      <c r="E1007" s="227"/>
      <c r="F1007" s="228"/>
      <c r="G1007" s="229"/>
      <c r="H1007" s="281">
        <f t="shared" si="158"/>
        <v>0</v>
      </c>
      <c r="I1007" s="240"/>
      <c r="J1007" s="229"/>
    </row>
    <row r="1008" customFormat="1" hidden="1" spans="1:10">
      <c r="A1008" s="167" t="s">
        <v>921</v>
      </c>
      <c r="B1008" s="240"/>
      <c r="C1008" s="287">
        <v>0</v>
      </c>
      <c r="D1008" s="240"/>
      <c r="E1008" s="227"/>
      <c r="F1008" s="228"/>
      <c r="G1008" s="229"/>
      <c r="H1008" s="281">
        <f t="shared" si="158"/>
        <v>0</v>
      </c>
      <c r="I1008" s="240"/>
      <c r="J1008" s="229"/>
    </row>
    <row r="1009" customFormat="1" hidden="1" spans="1:10">
      <c r="A1009" s="167" t="s">
        <v>922</v>
      </c>
      <c r="B1009" s="240"/>
      <c r="C1009" s="287">
        <v>0</v>
      </c>
      <c r="D1009" s="240"/>
      <c r="E1009" s="227"/>
      <c r="F1009" s="228"/>
      <c r="G1009" s="229"/>
      <c r="H1009" s="281">
        <f t="shared" si="158"/>
        <v>0</v>
      </c>
      <c r="I1009" s="240"/>
      <c r="J1009" s="229"/>
    </row>
    <row r="1010" customFormat="1" hidden="1" spans="1:10">
      <c r="A1010" s="167" t="s">
        <v>923</v>
      </c>
      <c r="B1010" s="240"/>
      <c r="C1010" s="287">
        <v>0</v>
      </c>
      <c r="D1010" s="240"/>
      <c r="E1010" s="227"/>
      <c r="F1010" s="228"/>
      <c r="G1010" s="229"/>
      <c r="H1010" s="281">
        <f t="shared" si="158"/>
        <v>0</v>
      </c>
      <c r="I1010" s="240"/>
      <c r="J1010" s="229"/>
    </row>
    <row r="1011" customFormat="1" hidden="1" spans="1:10">
      <c r="A1011" s="167" t="s">
        <v>924</v>
      </c>
      <c r="B1011" s="240"/>
      <c r="C1011" s="287">
        <v>0</v>
      </c>
      <c r="D1011" s="240"/>
      <c r="E1011" s="227"/>
      <c r="F1011" s="228"/>
      <c r="G1011" s="229"/>
      <c r="H1011" s="281">
        <f t="shared" si="158"/>
        <v>0</v>
      </c>
      <c r="I1011" s="240"/>
      <c r="J1011" s="229"/>
    </row>
    <row r="1012" customFormat="1" hidden="1" spans="1:10">
      <c r="A1012" s="167" t="s">
        <v>925</v>
      </c>
      <c r="B1012" s="240"/>
      <c r="C1012" s="287">
        <v>0</v>
      </c>
      <c r="D1012" s="240"/>
      <c r="E1012" s="227"/>
      <c r="F1012" s="228"/>
      <c r="G1012" s="229"/>
      <c r="H1012" s="281">
        <f t="shared" si="158"/>
        <v>0</v>
      </c>
      <c r="I1012" s="240"/>
      <c r="J1012" s="229"/>
    </row>
    <row r="1013" customFormat="1" hidden="1" spans="1:10">
      <c r="A1013" s="167" t="s">
        <v>926</v>
      </c>
      <c r="B1013" s="240"/>
      <c r="C1013" s="287">
        <v>0</v>
      </c>
      <c r="D1013" s="240"/>
      <c r="E1013" s="227"/>
      <c r="F1013" s="228"/>
      <c r="G1013" s="229"/>
      <c r="H1013" s="281">
        <f t="shared" si="158"/>
        <v>0</v>
      </c>
      <c r="I1013" s="240"/>
      <c r="J1013" s="229"/>
    </row>
    <row r="1014" customFormat="1" hidden="1" spans="1:10">
      <c r="A1014" s="167" t="s">
        <v>927</v>
      </c>
      <c r="B1014" s="240"/>
      <c r="C1014" s="287">
        <v>0</v>
      </c>
      <c r="D1014" s="240"/>
      <c r="E1014" s="227"/>
      <c r="F1014" s="228"/>
      <c r="G1014" s="229"/>
      <c r="H1014" s="281">
        <f t="shared" si="158"/>
        <v>0</v>
      </c>
      <c r="I1014" s="240"/>
      <c r="J1014" s="229"/>
    </row>
    <row r="1015" customFormat="1" hidden="1" spans="1:10">
      <c r="A1015" s="167" t="s">
        <v>928</v>
      </c>
      <c r="B1015" s="240"/>
      <c r="C1015" s="287">
        <v>0</v>
      </c>
      <c r="D1015" s="240"/>
      <c r="E1015" s="227"/>
      <c r="F1015" s="228"/>
      <c r="G1015" s="229"/>
      <c r="H1015" s="281">
        <f t="shared" si="158"/>
        <v>0</v>
      </c>
      <c r="I1015" s="240"/>
      <c r="J1015" s="229"/>
    </row>
    <row r="1016" customFormat="1" hidden="1" spans="1:10">
      <c r="A1016" s="298" t="s">
        <v>929</v>
      </c>
      <c r="B1016" s="308"/>
      <c r="C1016" s="304"/>
      <c r="D1016" s="308"/>
      <c r="E1016" s="278"/>
      <c r="F1016" s="276"/>
      <c r="G1016" s="279"/>
      <c r="H1016" s="304"/>
      <c r="I1016" s="295">
        <f>H1016-C1016</f>
        <v>0</v>
      </c>
      <c r="J1016" s="279"/>
    </row>
    <row r="1017" customFormat="1" hidden="1" spans="1:10">
      <c r="A1017" s="167" t="s">
        <v>738</v>
      </c>
      <c r="B1017" s="240"/>
      <c r="C1017" s="281">
        <v>0</v>
      </c>
      <c r="D1017" s="240"/>
      <c r="E1017" s="227"/>
      <c r="F1017" s="240"/>
      <c r="G1017" s="229"/>
      <c r="H1017" s="281">
        <f t="shared" ref="H1017:H1020" si="159">L1017+M1017+N1017</f>
        <v>0</v>
      </c>
      <c r="I1017" s="240">
        <v>0</v>
      </c>
      <c r="J1017" s="229">
        <v>0</v>
      </c>
    </row>
    <row r="1018" customFormat="1" hidden="1" spans="1:10">
      <c r="A1018" s="167" t="s">
        <v>739</v>
      </c>
      <c r="B1018" s="240"/>
      <c r="C1018" s="281">
        <v>0</v>
      </c>
      <c r="D1018" s="240"/>
      <c r="E1018" s="227"/>
      <c r="F1018" s="240"/>
      <c r="G1018" s="229"/>
      <c r="H1018" s="281">
        <f t="shared" si="159"/>
        <v>0</v>
      </c>
      <c r="I1018" s="240">
        <v>0</v>
      </c>
      <c r="J1018" s="229">
        <v>0</v>
      </c>
    </row>
    <row r="1019" customFormat="1" hidden="1" spans="1:10">
      <c r="A1019" s="167" t="s">
        <v>740</v>
      </c>
      <c r="B1019" s="240"/>
      <c r="C1019" s="281">
        <v>0</v>
      </c>
      <c r="D1019" s="240"/>
      <c r="E1019" s="227"/>
      <c r="F1019" s="240"/>
      <c r="G1019" s="229"/>
      <c r="H1019" s="281">
        <f t="shared" si="159"/>
        <v>0</v>
      </c>
      <c r="I1019" s="240">
        <v>0</v>
      </c>
      <c r="J1019" s="229">
        <v>0</v>
      </c>
    </row>
    <row r="1020" customFormat="1" hidden="1" spans="1:10">
      <c r="A1020" s="167" t="s">
        <v>930</v>
      </c>
      <c r="B1020" s="240"/>
      <c r="C1020" s="281">
        <v>0</v>
      </c>
      <c r="D1020" s="240"/>
      <c r="E1020" s="227"/>
      <c r="F1020" s="240"/>
      <c r="G1020" s="229"/>
      <c r="H1020" s="281">
        <f t="shared" si="159"/>
        <v>0</v>
      </c>
      <c r="I1020" s="240">
        <v>0</v>
      </c>
      <c r="J1020" s="229">
        <v>0</v>
      </c>
    </row>
    <row r="1021" customFormat="1" hidden="1" spans="1:10">
      <c r="A1021" s="298" t="s">
        <v>931</v>
      </c>
      <c r="B1021" s="308"/>
      <c r="C1021" s="304"/>
      <c r="D1021" s="308"/>
      <c r="E1021" s="278"/>
      <c r="F1021" s="276"/>
      <c r="G1021" s="279"/>
      <c r="H1021" s="304"/>
      <c r="I1021" s="295">
        <f>H1021-C1021</f>
        <v>0</v>
      </c>
      <c r="J1021" s="279"/>
    </row>
    <row r="1022" customFormat="1" hidden="1" spans="1:10">
      <c r="A1022" s="167" t="s">
        <v>738</v>
      </c>
      <c r="B1022" s="240"/>
      <c r="C1022" s="287">
        <v>0</v>
      </c>
      <c r="D1022" s="240"/>
      <c r="E1022" s="227"/>
      <c r="F1022" s="228"/>
      <c r="G1022" s="229"/>
      <c r="H1022" s="281">
        <f t="shared" ref="H1022:H1034" si="160">L1022+M1022+N1022</f>
        <v>0</v>
      </c>
      <c r="I1022" s="240"/>
      <c r="J1022" s="229"/>
    </row>
    <row r="1023" customFormat="1" hidden="1" spans="1:10">
      <c r="A1023" s="167" t="s">
        <v>739</v>
      </c>
      <c r="B1023" s="240"/>
      <c r="C1023" s="287">
        <v>0</v>
      </c>
      <c r="D1023" s="240"/>
      <c r="E1023" s="227"/>
      <c r="F1023" s="228"/>
      <c r="G1023" s="229"/>
      <c r="H1023" s="281">
        <f t="shared" si="160"/>
        <v>0</v>
      </c>
      <c r="I1023" s="240"/>
      <c r="J1023" s="229"/>
    </row>
    <row r="1024" customFormat="1" hidden="1" spans="1:10">
      <c r="A1024" s="167" t="s">
        <v>740</v>
      </c>
      <c r="B1024" s="240"/>
      <c r="C1024" s="287">
        <v>0</v>
      </c>
      <c r="D1024" s="240"/>
      <c r="E1024" s="227"/>
      <c r="F1024" s="228"/>
      <c r="G1024" s="229"/>
      <c r="H1024" s="281">
        <f t="shared" si="160"/>
        <v>0</v>
      </c>
      <c r="I1024" s="240"/>
      <c r="J1024" s="229"/>
    </row>
    <row r="1025" customFormat="1" hidden="1" spans="1:10">
      <c r="A1025" s="167" t="s">
        <v>932</v>
      </c>
      <c r="B1025" s="240"/>
      <c r="C1025" s="287">
        <v>0</v>
      </c>
      <c r="D1025" s="240"/>
      <c r="E1025" s="227"/>
      <c r="F1025" s="228"/>
      <c r="G1025" s="229"/>
      <c r="H1025" s="281">
        <f t="shared" si="160"/>
        <v>0</v>
      </c>
      <c r="I1025" s="240"/>
      <c r="J1025" s="229"/>
    </row>
    <row r="1026" customFormat="1" hidden="1" spans="1:10">
      <c r="A1026" s="167" t="s">
        <v>933</v>
      </c>
      <c r="B1026" s="240"/>
      <c r="C1026" s="287">
        <v>0</v>
      </c>
      <c r="D1026" s="240"/>
      <c r="E1026" s="227"/>
      <c r="F1026" s="228"/>
      <c r="G1026" s="229"/>
      <c r="H1026" s="281">
        <f t="shared" si="160"/>
        <v>0</v>
      </c>
      <c r="I1026" s="240"/>
      <c r="J1026" s="229"/>
    </row>
    <row r="1027" customFormat="1" hidden="1" spans="1:10">
      <c r="A1027" s="167" t="s">
        <v>934</v>
      </c>
      <c r="B1027" s="240"/>
      <c r="C1027" s="287">
        <v>0</v>
      </c>
      <c r="D1027" s="240"/>
      <c r="E1027" s="227"/>
      <c r="F1027" s="228"/>
      <c r="G1027" s="229"/>
      <c r="H1027" s="281">
        <f t="shared" si="160"/>
        <v>0</v>
      </c>
      <c r="I1027" s="240"/>
      <c r="J1027" s="229"/>
    </row>
    <row r="1028" customFormat="1" hidden="1" spans="1:10">
      <c r="A1028" s="167" t="s">
        <v>935</v>
      </c>
      <c r="B1028" s="240"/>
      <c r="C1028" s="287">
        <v>0</v>
      </c>
      <c r="D1028" s="240"/>
      <c r="E1028" s="227"/>
      <c r="F1028" s="228"/>
      <c r="G1028" s="229"/>
      <c r="H1028" s="281">
        <f t="shared" si="160"/>
        <v>0</v>
      </c>
      <c r="I1028" s="240"/>
      <c r="J1028" s="229"/>
    </row>
    <row r="1029" customFormat="1" hidden="1" spans="1:10">
      <c r="A1029" s="167" t="s">
        <v>936</v>
      </c>
      <c r="B1029" s="240"/>
      <c r="C1029" s="287">
        <v>0</v>
      </c>
      <c r="D1029" s="240"/>
      <c r="E1029" s="227"/>
      <c r="F1029" s="228"/>
      <c r="G1029" s="229"/>
      <c r="H1029" s="281">
        <f t="shared" si="160"/>
        <v>0</v>
      </c>
      <c r="I1029" s="240"/>
      <c r="J1029" s="229"/>
    </row>
    <row r="1030" customFormat="1" hidden="1" spans="1:10">
      <c r="A1030" s="167" t="s">
        <v>937</v>
      </c>
      <c r="B1030" s="240"/>
      <c r="C1030" s="287">
        <v>0</v>
      </c>
      <c r="D1030" s="240"/>
      <c r="E1030" s="227"/>
      <c r="F1030" s="228"/>
      <c r="G1030" s="229"/>
      <c r="H1030" s="281">
        <f t="shared" si="160"/>
        <v>0</v>
      </c>
      <c r="I1030" s="240"/>
      <c r="J1030" s="229"/>
    </row>
    <row r="1031" customFormat="1" hidden="1" spans="1:10">
      <c r="A1031" s="167" t="s">
        <v>938</v>
      </c>
      <c r="B1031" s="240"/>
      <c r="C1031" s="287">
        <v>0</v>
      </c>
      <c r="D1031" s="240"/>
      <c r="E1031" s="227"/>
      <c r="F1031" s="228"/>
      <c r="G1031" s="229"/>
      <c r="H1031" s="281">
        <f t="shared" si="160"/>
        <v>0</v>
      </c>
      <c r="I1031" s="240"/>
      <c r="J1031" s="229"/>
    </row>
    <row r="1032" customFormat="1" hidden="1" spans="1:10">
      <c r="A1032" s="167" t="s">
        <v>883</v>
      </c>
      <c r="B1032" s="240"/>
      <c r="C1032" s="287">
        <v>0</v>
      </c>
      <c r="D1032" s="240"/>
      <c r="E1032" s="227"/>
      <c r="F1032" s="228"/>
      <c r="G1032" s="229"/>
      <c r="H1032" s="281">
        <f t="shared" si="160"/>
        <v>0</v>
      </c>
      <c r="I1032" s="240"/>
      <c r="J1032" s="229"/>
    </row>
    <row r="1033" customFormat="1" hidden="1" spans="1:10">
      <c r="A1033" s="167" t="s">
        <v>939</v>
      </c>
      <c r="B1033" s="240"/>
      <c r="C1033" s="287">
        <v>0</v>
      </c>
      <c r="D1033" s="240"/>
      <c r="E1033" s="227"/>
      <c r="F1033" s="228"/>
      <c r="G1033" s="229"/>
      <c r="H1033" s="281">
        <f t="shared" si="160"/>
        <v>0</v>
      </c>
      <c r="I1033" s="240"/>
      <c r="J1033" s="229"/>
    </row>
    <row r="1034" customFormat="1" hidden="1" spans="1:10">
      <c r="A1034" s="167" t="s">
        <v>940</v>
      </c>
      <c r="B1034" s="240"/>
      <c r="C1034" s="287">
        <v>0</v>
      </c>
      <c r="D1034" s="240"/>
      <c r="E1034" s="227"/>
      <c r="F1034" s="228"/>
      <c r="G1034" s="229"/>
      <c r="H1034" s="281">
        <f t="shared" si="160"/>
        <v>0</v>
      </c>
      <c r="I1034" s="240"/>
      <c r="J1034" s="229"/>
    </row>
    <row r="1035" customFormat="1" hidden="1" spans="1:10">
      <c r="A1035" s="298" t="s">
        <v>941</v>
      </c>
      <c r="B1035" s="308"/>
      <c r="C1035" s="304"/>
      <c r="D1035" s="308"/>
      <c r="E1035" s="278"/>
      <c r="F1035" s="276"/>
      <c r="G1035" s="279"/>
      <c r="H1035" s="304"/>
      <c r="I1035" s="295">
        <f>H1035-C1035</f>
        <v>0</v>
      </c>
      <c r="J1035" s="279"/>
    </row>
    <row r="1036" customFormat="1" hidden="1" spans="1:10">
      <c r="A1036" s="167" t="s">
        <v>738</v>
      </c>
      <c r="B1036" s="240"/>
      <c r="C1036" s="287">
        <v>0</v>
      </c>
      <c r="D1036" s="240"/>
      <c r="E1036" s="227"/>
      <c r="F1036" s="228"/>
      <c r="G1036" s="229"/>
      <c r="H1036" s="281">
        <f t="shared" ref="H1036:H1040" si="161">L1036+M1036+N1036</f>
        <v>0</v>
      </c>
      <c r="I1036" s="240"/>
      <c r="J1036" s="229"/>
    </row>
    <row r="1037" customFormat="1" hidden="1" spans="1:10">
      <c r="A1037" s="167" t="s">
        <v>739</v>
      </c>
      <c r="B1037" s="240"/>
      <c r="C1037" s="287">
        <v>0</v>
      </c>
      <c r="D1037" s="240"/>
      <c r="E1037" s="227"/>
      <c r="F1037" s="228"/>
      <c r="G1037" s="229"/>
      <c r="H1037" s="281">
        <f t="shared" si="161"/>
        <v>0</v>
      </c>
      <c r="I1037" s="240"/>
      <c r="J1037" s="229"/>
    </row>
    <row r="1038" customFormat="1" hidden="1" spans="1:10">
      <c r="A1038" s="167" t="s">
        <v>740</v>
      </c>
      <c r="B1038" s="240"/>
      <c r="C1038" s="287">
        <v>0</v>
      </c>
      <c r="D1038" s="240"/>
      <c r="E1038" s="227"/>
      <c r="F1038" s="240"/>
      <c r="G1038" s="229"/>
      <c r="H1038" s="281">
        <f t="shared" si="161"/>
        <v>0</v>
      </c>
      <c r="I1038" s="240"/>
      <c r="J1038" s="229"/>
    </row>
    <row r="1039" customFormat="1" hidden="1" spans="1:10">
      <c r="A1039" s="167" t="s">
        <v>942</v>
      </c>
      <c r="B1039" s="240"/>
      <c r="C1039" s="287">
        <v>0</v>
      </c>
      <c r="D1039" s="240"/>
      <c r="E1039" s="227"/>
      <c r="F1039" s="240"/>
      <c r="G1039" s="229"/>
      <c r="H1039" s="281">
        <f t="shared" si="161"/>
        <v>0</v>
      </c>
      <c r="I1039" s="240"/>
      <c r="J1039" s="229"/>
    </row>
    <row r="1040" customFormat="1" hidden="1" spans="1:10">
      <c r="A1040" s="167" t="s">
        <v>943</v>
      </c>
      <c r="B1040" s="240"/>
      <c r="C1040" s="287">
        <v>0</v>
      </c>
      <c r="D1040" s="240"/>
      <c r="E1040" s="227"/>
      <c r="F1040" s="228"/>
      <c r="G1040" s="229"/>
      <c r="H1040" s="281">
        <f t="shared" si="161"/>
        <v>0</v>
      </c>
      <c r="I1040" s="240"/>
      <c r="J1040" s="229"/>
    </row>
    <row r="1041" customFormat="1" hidden="1" spans="1:10">
      <c r="A1041" s="298" t="s">
        <v>944</v>
      </c>
      <c r="B1041" s="308"/>
      <c r="C1041" s="304"/>
      <c r="D1041" s="308"/>
      <c r="E1041" s="278"/>
      <c r="F1041" s="276">
        <f>D1041-B1041</f>
        <v>0</v>
      </c>
      <c r="G1041" s="279" t="e">
        <f>(D1041/B1041-1)*100</f>
        <v>#DIV/0!</v>
      </c>
      <c r="H1041" s="304"/>
      <c r="I1041" s="295">
        <f>H1041-C1041</f>
        <v>0</v>
      </c>
      <c r="J1041" s="279"/>
    </row>
    <row r="1042" customFormat="1" hidden="1" spans="1:10">
      <c r="A1042" s="167" t="s">
        <v>738</v>
      </c>
      <c r="B1042" s="240"/>
      <c r="C1042" s="281">
        <v>0</v>
      </c>
      <c r="D1042" s="240"/>
      <c r="E1042" s="227"/>
      <c r="F1042" s="240"/>
      <c r="G1042" s="229"/>
      <c r="H1042" s="281">
        <f t="shared" ref="H1042:H1047" si="162">L1042+M1042+N1042</f>
        <v>0</v>
      </c>
      <c r="I1042" s="240">
        <v>0</v>
      </c>
      <c r="J1042" s="229">
        <v>0</v>
      </c>
    </row>
    <row r="1043" customFormat="1" hidden="1" spans="1:10">
      <c r="A1043" s="167" t="s">
        <v>739</v>
      </c>
      <c r="B1043" s="240"/>
      <c r="C1043" s="281">
        <v>0</v>
      </c>
      <c r="D1043" s="240"/>
      <c r="E1043" s="227"/>
      <c r="F1043" s="240"/>
      <c r="G1043" s="229"/>
      <c r="H1043" s="281">
        <f t="shared" si="162"/>
        <v>0</v>
      </c>
      <c r="I1043" s="240">
        <v>0</v>
      </c>
      <c r="J1043" s="229">
        <v>0</v>
      </c>
    </row>
    <row r="1044" customFormat="1" hidden="1" spans="1:10">
      <c r="A1044" s="167" t="s">
        <v>740</v>
      </c>
      <c r="B1044" s="240"/>
      <c r="C1044" s="281">
        <v>0</v>
      </c>
      <c r="D1044" s="240"/>
      <c r="E1044" s="227"/>
      <c r="F1044" s="240"/>
      <c r="G1044" s="229"/>
      <c r="H1044" s="281">
        <f t="shared" si="162"/>
        <v>0</v>
      </c>
      <c r="I1044" s="240">
        <v>0</v>
      </c>
      <c r="J1044" s="229">
        <v>0</v>
      </c>
    </row>
    <row r="1045" customFormat="1" hidden="1" spans="1:10">
      <c r="A1045" s="167" t="s">
        <v>945</v>
      </c>
      <c r="B1045" s="240"/>
      <c r="C1045" s="281">
        <v>0</v>
      </c>
      <c r="D1045" s="240"/>
      <c r="E1045" s="227"/>
      <c r="F1045" s="228"/>
      <c r="G1045" s="229"/>
      <c r="H1045" s="281">
        <f t="shared" si="162"/>
        <v>0</v>
      </c>
      <c r="I1045" s="240">
        <v>0</v>
      </c>
      <c r="J1045" s="229">
        <v>0</v>
      </c>
    </row>
    <row r="1046" customFormat="1" hidden="1" spans="1:10">
      <c r="A1046" s="167" t="s">
        <v>946</v>
      </c>
      <c r="B1046" s="240"/>
      <c r="C1046" s="281">
        <v>0</v>
      </c>
      <c r="D1046" s="240"/>
      <c r="E1046" s="227"/>
      <c r="F1046" s="228"/>
      <c r="G1046" s="229"/>
      <c r="H1046" s="281">
        <f t="shared" si="162"/>
        <v>0</v>
      </c>
      <c r="I1046" s="240">
        <v>0</v>
      </c>
      <c r="J1046" s="229">
        <v>0</v>
      </c>
    </row>
    <row r="1047" customFormat="1" hidden="1" spans="1:10">
      <c r="A1047" s="167" t="s">
        <v>947</v>
      </c>
      <c r="B1047" s="240"/>
      <c r="C1047" s="287">
        <v>0</v>
      </c>
      <c r="D1047" s="240"/>
      <c r="E1047" s="227"/>
      <c r="F1047" s="228"/>
      <c r="G1047" s="229"/>
      <c r="H1047" s="281">
        <f t="shared" si="162"/>
        <v>0</v>
      </c>
      <c r="I1047" s="240"/>
      <c r="J1047" s="229"/>
    </row>
    <row r="1048" customFormat="1" hidden="1" spans="1:10">
      <c r="A1048" s="298" t="s">
        <v>948</v>
      </c>
      <c r="B1048" s="308">
        <v>2528</v>
      </c>
      <c r="C1048" s="304">
        <v>2845.97</v>
      </c>
      <c r="D1048" s="308">
        <f>SUM(D1049:D1053)</f>
        <v>4322</v>
      </c>
      <c r="E1048" s="278">
        <f>D1048/C1048*100</f>
        <v>151.863863638759</v>
      </c>
      <c r="F1048" s="276">
        <f>D1048-B1048</f>
        <v>1794</v>
      </c>
      <c r="G1048" s="279">
        <f>(D1048/B1048-1)*100</f>
        <v>70.9651898734177</v>
      </c>
      <c r="H1048" s="304">
        <f>SUM(H1049:H1053)</f>
        <v>2000</v>
      </c>
      <c r="I1048" s="295">
        <f>H1048-C1048</f>
        <v>-845.97</v>
      </c>
      <c r="J1048" s="279">
        <f>(H1048/C1048-1)*100</f>
        <v>-29.7251903568906</v>
      </c>
    </row>
    <row r="1049" customFormat="1" hidden="1" spans="1:10">
      <c r="A1049" s="167" t="s">
        <v>949</v>
      </c>
      <c r="B1049" s="240"/>
      <c r="C1049" s="281">
        <v>0</v>
      </c>
      <c r="D1049" s="240"/>
      <c r="E1049" s="227"/>
      <c r="F1049" s="240"/>
      <c r="G1049" s="229"/>
      <c r="H1049" s="281">
        <f t="shared" ref="H1049:H1053" si="163">L1049+M1049+N1049</f>
        <v>0</v>
      </c>
      <c r="I1049" s="240"/>
      <c r="J1049" s="229"/>
    </row>
    <row r="1050" customFormat="1" hidden="1" spans="1:10">
      <c r="A1050" s="167" t="s">
        <v>950</v>
      </c>
      <c r="B1050" s="240"/>
      <c r="C1050" s="281">
        <v>0</v>
      </c>
      <c r="D1050" s="240"/>
      <c r="E1050" s="227"/>
      <c r="F1050" s="228"/>
      <c r="G1050" s="229"/>
      <c r="H1050" s="281">
        <f t="shared" si="163"/>
        <v>0</v>
      </c>
      <c r="I1050" s="240"/>
      <c r="J1050" s="229"/>
    </row>
    <row r="1051" customFormat="1" hidden="1" spans="1:10">
      <c r="A1051" s="167" t="s">
        <v>951</v>
      </c>
      <c r="B1051" s="240"/>
      <c r="C1051" s="281">
        <v>0</v>
      </c>
      <c r="D1051" s="240"/>
      <c r="E1051" s="227"/>
      <c r="F1051" s="240"/>
      <c r="G1051" s="229"/>
      <c r="H1051" s="281">
        <f t="shared" si="163"/>
        <v>0</v>
      </c>
      <c r="I1051" s="240"/>
      <c r="J1051" s="229"/>
    </row>
    <row r="1052" customFormat="1" hidden="1" spans="1:10">
      <c r="A1052" s="167" t="s">
        <v>952</v>
      </c>
      <c r="B1052" s="240"/>
      <c r="C1052" s="281">
        <v>0</v>
      </c>
      <c r="D1052" s="240"/>
      <c r="E1052" s="227"/>
      <c r="F1052" s="240"/>
      <c r="G1052" s="229"/>
      <c r="H1052" s="281">
        <f t="shared" si="163"/>
        <v>0</v>
      </c>
      <c r="I1052" s="240"/>
      <c r="J1052" s="229"/>
    </row>
    <row r="1053" customFormat="1" hidden="1" spans="1:13">
      <c r="A1053" s="167" t="s">
        <v>953</v>
      </c>
      <c r="B1053" s="240">
        <v>2528</v>
      </c>
      <c r="C1053" s="281">
        <v>2864</v>
      </c>
      <c r="D1053" s="240">
        <v>4322</v>
      </c>
      <c r="E1053" s="227"/>
      <c r="F1053" s="228"/>
      <c r="G1053" s="229"/>
      <c r="H1053" s="281">
        <f t="shared" si="163"/>
        <v>2000</v>
      </c>
      <c r="I1053" s="240"/>
      <c r="J1053" s="229"/>
      <c r="M1053">
        <v>2000</v>
      </c>
    </row>
    <row r="1054" s="208" customFormat="1" spans="1:10">
      <c r="A1054" s="270" t="s">
        <v>954</v>
      </c>
      <c r="B1054" s="271">
        <f>B1055+B1065+B1071</f>
        <v>1899</v>
      </c>
      <c r="C1054" s="272">
        <v>2659</v>
      </c>
      <c r="D1054" s="271">
        <f>D1055+D1065+D1071</f>
        <v>921</v>
      </c>
      <c r="E1054" s="273">
        <f>D1054/C1054*100</f>
        <v>34.6370816096277</v>
      </c>
      <c r="F1054" s="271">
        <f>D1054-B1054</f>
        <v>-978</v>
      </c>
      <c r="G1054" s="274">
        <f>(D1054/B1054-1)*100</f>
        <v>-51.5007898894155</v>
      </c>
      <c r="H1054" s="272">
        <f>H1055+H1065+H1071</f>
        <v>322</v>
      </c>
      <c r="I1054" s="294">
        <f>H1054-C1054</f>
        <v>-2337</v>
      </c>
      <c r="J1054" s="274">
        <f>(H1054/C1054-1)*100</f>
        <v>-87.8901842798044</v>
      </c>
    </row>
    <row r="1055" customFormat="1" hidden="1" spans="1:10">
      <c r="A1055" s="298" t="s">
        <v>955</v>
      </c>
      <c r="B1055" s="308">
        <v>1899</v>
      </c>
      <c r="C1055" s="304">
        <v>2653.889681</v>
      </c>
      <c r="D1055" s="308">
        <f>SUM(D1056:D1064)</f>
        <v>919</v>
      </c>
      <c r="E1055" s="278">
        <f>D1055/C1055*100</f>
        <v>34.6284175480013</v>
      </c>
      <c r="F1055" s="276">
        <f>D1055-B1055</f>
        <v>-980</v>
      </c>
      <c r="G1055" s="279">
        <f>(D1055/B1055-1)*100</f>
        <v>-51.6061084781464</v>
      </c>
      <c r="H1055" s="304">
        <f>SUM(H1056:H1064)</f>
        <v>322</v>
      </c>
      <c r="I1055" s="295">
        <f>H1055-C1055</f>
        <v>-2331.889681</v>
      </c>
      <c r="J1055" s="279">
        <f>(H1055/C1055-1)*100</f>
        <v>-87.866865668709</v>
      </c>
    </row>
    <row r="1056" s="208" customFormat="1" hidden="1" spans="1:12">
      <c r="A1056" s="283" t="s">
        <v>738</v>
      </c>
      <c r="B1056" s="240">
        <v>124</v>
      </c>
      <c r="C1056" s="281">
        <v>120.26296</v>
      </c>
      <c r="D1056" s="240">
        <v>102</v>
      </c>
      <c r="E1056" s="227"/>
      <c r="F1056" s="228"/>
      <c r="G1056" s="229"/>
      <c r="H1056" s="281">
        <f t="shared" ref="H1056:H1064" si="164">L1056+M1056+N1056</f>
        <v>106</v>
      </c>
      <c r="I1056" s="240"/>
      <c r="J1056" s="229"/>
      <c r="L1056" s="208">
        <v>106</v>
      </c>
    </row>
    <row r="1057" s="208" customFormat="1" hidden="1" spans="1:12">
      <c r="A1057" s="283" t="s">
        <v>739</v>
      </c>
      <c r="B1057" s="240">
        <v>5</v>
      </c>
      <c r="C1057" s="281">
        <v>32.8</v>
      </c>
      <c r="D1057" s="240">
        <v>62</v>
      </c>
      <c r="E1057" s="227"/>
      <c r="F1057" s="228"/>
      <c r="G1057" s="229"/>
      <c r="H1057" s="281">
        <f t="shared" si="164"/>
        <v>26</v>
      </c>
      <c r="I1057" s="240"/>
      <c r="J1057" s="229"/>
      <c r="L1057" s="208">
        <v>26</v>
      </c>
    </row>
    <row r="1058" s="208" customFormat="1" hidden="1" spans="1:10">
      <c r="A1058" s="283" t="s">
        <v>740</v>
      </c>
      <c r="B1058" s="240">
        <v>0</v>
      </c>
      <c r="C1058" s="281">
        <v>0</v>
      </c>
      <c r="D1058" s="240"/>
      <c r="E1058" s="227"/>
      <c r="F1058" s="240"/>
      <c r="G1058" s="229"/>
      <c r="H1058" s="281">
        <f t="shared" si="164"/>
        <v>0</v>
      </c>
      <c r="I1058" s="240"/>
      <c r="J1058" s="229"/>
    </row>
    <row r="1059" s="208" customFormat="1" hidden="1" spans="1:10">
      <c r="A1059" s="283" t="s">
        <v>956</v>
      </c>
      <c r="B1059" s="240">
        <v>0</v>
      </c>
      <c r="C1059" s="281">
        <v>0</v>
      </c>
      <c r="D1059" s="240"/>
      <c r="E1059" s="227"/>
      <c r="F1059" s="240"/>
      <c r="G1059" s="229"/>
      <c r="H1059" s="281">
        <f t="shared" si="164"/>
        <v>0</v>
      </c>
      <c r="I1059" s="240"/>
      <c r="J1059" s="229"/>
    </row>
    <row r="1060" s="208" customFormat="1" hidden="1" spans="1:10">
      <c r="A1060" s="283" t="s">
        <v>957</v>
      </c>
      <c r="B1060" s="240">
        <v>0</v>
      </c>
      <c r="C1060" s="281">
        <v>0</v>
      </c>
      <c r="D1060" s="240"/>
      <c r="E1060" s="227"/>
      <c r="F1060" s="240"/>
      <c r="G1060" s="229"/>
      <c r="H1060" s="281">
        <f t="shared" si="164"/>
        <v>0</v>
      </c>
      <c r="I1060" s="240"/>
      <c r="J1060" s="229"/>
    </row>
    <row r="1061" s="208" customFormat="1" hidden="1" spans="1:10">
      <c r="A1061" s="283" t="s">
        <v>958</v>
      </c>
      <c r="B1061" s="240">
        <v>0</v>
      </c>
      <c r="C1061" s="281">
        <v>0</v>
      </c>
      <c r="D1061" s="240"/>
      <c r="E1061" s="227"/>
      <c r="F1061" s="240"/>
      <c r="G1061" s="229"/>
      <c r="H1061" s="281">
        <f t="shared" si="164"/>
        <v>0</v>
      </c>
      <c r="I1061" s="240"/>
      <c r="J1061" s="229"/>
    </row>
    <row r="1062" s="208" customFormat="1" hidden="1" spans="1:14">
      <c r="A1062" s="283" t="s">
        <v>959</v>
      </c>
      <c r="B1062" s="240">
        <v>898</v>
      </c>
      <c r="C1062" s="281">
        <v>401.2</v>
      </c>
      <c r="D1062" s="240"/>
      <c r="E1062" s="227"/>
      <c r="F1062" s="228"/>
      <c r="G1062" s="229"/>
      <c r="H1062" s="281">
        <f t="shared" si="164"/>
        <v>190</v>
      </c>
      <c r="I1062" s="240"/>
      <c r="J1062" s="229"/>
      <c r="N1062" s="208">
        <v>190</v>
      </c>
    </row>
    <row r="1063" s="208" customFormat="1" hidden="1" spans="1:10">
      <c r="A1063" s="283" t="s">
        <v>757</v>
      </c>
      <c r="B1063" s="240">
        <v>0</v>
      </c>
      <c r="C1063" s="281">
        <v>0</v>
      </c>
      <c r="D1063" s="240"/>
      <c r="E1063" s="227"/>
      <c r="F1063" s="228"/>
      <c r="G1063" s="229"/>
      <c r="H1063" s="281">
        <f t="shared" si="164"/>
        <v>0</v>
      </c>
      <c r="I1063" s="240"/>
      <c r="J1063" s="229"/>
    </row>
    <row r="1064" s="208" customFormat="1" hidden="1" spans="1:10">
      <c r="A1064" s="283" t="s">
        <v>960</v>
      </c>
      <c r="B1064" s="240">
        <v>872</v>
      </c>
      <c r="C1064" s="281">
        <v>2099.626721</v>
      </c>
      <c r="D1064" s="240">
        <v>755</v>
      </c>
      <c r="E1064" s="227"/>
      <c r="F1064" s="228"/>
      <c r="G1064" s="229"/>
      <c r="H1064" s="281">
        <f t="shared" si="164"/>
        <v>0</v>
      </c>
      <c r="I1064" s="240"/>
      <c r="J1064" s="229"/>
    </row>
    <row r="1065" customFormat="1" hidden="1" spans="1:10">
      <c r="A1065" s="298" t="s">
        <v>961</v>
      </c>
      <c r="B1065" s="308"/>
      <c r="C1065" s="304"/>
      <c r="D1065" s="308"/>
      <c r="E1065" s="278"/>
      <c r="F1065" s="276"/>
      <c r="G1065" s="279"/>
      <c r="H1065" s="304"/>
      <c r="I1065" s="295">
        <f>H1065-C1065</f>
        <v>0</v>
      </c>
      <c r="J1065" s="279"/>
    </row>
    <row r="1066" customFormat="1" hidden="1" spans="1:10">
      <c r="A1066" s="167" t="s">
        <v>738</v>
      </c>
      <c r="B1066" s="240"/>
      <c r="C1066" s="281">
        <v>0</v>
      </c>
      <c r="D1066" s="240"/>
      <c r="E1066" s="227"/>
      <c r="F1066" s="240"/>
      <c r="G1066" s="229"/>
      <c r="H1066" s="281">
        <f t="shared" ref="H1066:H1070" si="165">L1066+M1066+N1066</f>
        <v>0</v>
      </c>
      <c r="I1066" s="240">
        <v>0</v>
      </c>
      <c r="J1066" s="229">
        <v>0</v>
      </c>
    </row>
    <row r="1067" customFormat="1" hidden="1" spans="1:10">
      <c r="A1067" s="167" t="s">
        <v>739</v>
      </c>
      <c r="B1067" s="240"/>
      <c r="C1067" s="281">
        <v>0</v>
      </c>
      <c r="D1067" s="240"/>
      <c r="E1067" s="227"/>
      <c r="F1067" s="240"/>
      <c r="G1067" s="229"/>
      <c r="H1067" s="281">
        <f t="shared" si="165"/>
        <v>0</v>
      </c>
      <c r="I1067" s="240">
        <v>0</v>
      </c>
      <c r="J1067" s="229">
        <v>0</v>
      </c>
    </row>
    <row r="1068" customFormat="1" hidden="1" spans="1:10">
      <c r="A1068" s="167" t="s">
        <v>740</v>
      </c>
      <c r="B1068" s="240"/>
      <c r="C1068" s="281">
        <v>0</v>
      </c>
      <c r="D1068" s="240"/>
      <c r="E1068" s="227"/>
      <c r="F1068" s="240"/>
      <c r="G1068" s="229"/>
      <c r="H1068" s="281">
        <f t="shared" si="165"/>
        <v>0</v>
      </c>
      <c r="I1068" s="240">
        <v>0</v>
      </c>
      <c r="J1068" s="229">
        <v>0</v>
      </c>
    </row>
    <row r="1069" customFormat="1" hidden="1" spans="1:10">
      <c r="A1069" s="167" t="s">
        <v>962</v>
      </c>
      <c r="B1069" s="240"/>
      <c r="C1069" s="281">
        <v>0</v>
      </c>
      <c r="D1069" s="240"/>
      <c r="E1069" s="227"/>
      <c r="F1069" s="240"/>
      <c r="G1069" s="229"/>
      <c r="H1069" s="281">
        <f t="shared" si="165"/>
        <v>0</v>
      </c>
      <c r="I1069" s="240">
        <v>0</v>
      </c>
      <c r="J1069" s="229">
        <v>0</v>
      </c>
    </row>
    <row r="1070" customFormat="1" hidden="1" spans="1:10">
      <c r="A1070" s="167" t="s">
        <v>963</v>
      </c>
      <c r="B1070" s="240"/>
      <c r="C1070" s="281">
        <v>0</v>
      </c>
      <c r="D1070" s="240"/>
      <c r="E1070" s="227"/>
      <c r="F1070" s="228"/>
      <c r="G1070" s="229"/>
      <c r="H1070" s="281">
        <f t="shared" si="165"/>
        <v>0</v>
      </c>
      <c r="I1070" s="240">
        <v>0</v>
      </c>
      <c r="J1070" s="229">
        <v>0</v>
      </c>
    </row>
    <row r="1071" customFormat="1" hidden="1" spans="1:10">
      <c r="A1071" s="298" t="s">
        <v>964</v>
      </c>
      <c r="B1071" s="308"/>
      <c r="C1071" s="304">
        <v>4.66</v>
      </c>
      <c r="D1071" s="308">
        <f>SUM(D1072:D1073)</f>
        <v>2</v>
      </c>
      <c r="E1071" s="278"/>
      <c r="F1071" s="276">
        <f t="shared" ref="F1071:F1079" si="166">D1071-B1071</f>
        <v>2</v>
      </c>
      <c r="G1071" s="279"/>
      <c r="H1071" s="304"/>
      <c r="I1071" s="295">
        <f t="shared" ref="I1071:I1079" si="167">H1071-C1071</f>
        <v>-4.66</v>
      </c>
      <c r="J1071" s="279"/>
    </row>
    <row r="1072" customFormat="1" hidden="1" spans="1:10">
      <c r="A1072" s="167" t="s">
        <v>965</v>
      </c>
      <c r="B1072" s="240"/>
      <c r="C1072" s="281">
        <v>0</v>
      </c>
      <c r="D1072" s="240"/>
      <c r="E1072" s="227"/>
      <c r="F1072" s="228"/>
      <c r="G1072" s="229"/>
      <c r="H1072" s="281">
        <f t="shared" ref="H1072:H1077" si="168">L1072+M1072+N1072</f>
        <v>0</v>
      </c>
      <c r="I1072" s="240"/>
      <c r="J1072" s="229"/>
    </row>
    <row r="1073" customFormat="1" hidden="1" spans="1:10">
      <c r="A1073" s="167" t="s">
        <v>966</v>
      </c>
      <c r="B1073" s="240"/>
      <c r="C1073" s="281">
        <v>4.66</v>
      </c>
      <c r="D1073" s="240">
        <v>2</v>
      </c>
      <c r="E1073" s="227"/>
      <c r="F1073" s="228"/>
      <c r="G1073" s="229"/>
      <c r="H1073" s="281">
        <f t="shared" si="168"/>
        <v>0</v>
      </c>
      <c r="I1073" s="240"/>
      <c r="J1073" s="229"/>
    </row>
    <row r="1074" s="208" customFormat="1" spans="1:10">
      <c r="A1074" s="270" t="s">
        <v>967</v>
      </c>
      <c r="B1074" s="271">
        <f>SUM(B1075:B1077)</f>
        <v>211</v>
      </c>
      <c r="C1074" s="272">
        <v>3.77</v>
      </c>
      <c r="D1074" s="271">
        <f>SUM(D1075:D1077)</f>
        <v>1767</v>
      </c>
      <c r="E1074" s="273"/>
      <c r="F1074" s="271">
        <f t="shared" si="166"/>
        <v>1556</v>
      </c>
      <c r="G1074" s="274">
        <f t="shared" ref="G1074:G1079" si="169">(D1074/B1074-1)*100</f>
        <v>737.440758293839</v>
      </c>
      <c r="H1074" s="272">
        <f>SUM(H1075+H1076+H1077)</f>
        <v>12</v>
      </c>
      <c r="I1074" s="294">
        <f t="shared" si="167"/>
        <v>8.23</v>
      </c>
      <c r="J1074" s="274">
        <f t="shared" ref="J1074:J1079" si="170">(H1074/C1074-1)*100</f>
        <v>218.302387267904</v>
      </c>
    </row>
    <row r="1075" customFormat="1" hidden="1" spans="1:10">
      <c r="A1075" s="298" t="s">
        <v>968</v>
      </c>
      <c r="B1075" s="295"/>
      <c r="C1075" s="304"/>
      <c r="D1075" s="295"/>
      <c r="E1075" s="278"/>
      <c r="F1075" s="276">
        <f t="shared" si="166"/>
        <v>0</v>
      </c>
      <c r="G1075" s="279"/>
      <c r="H1075" s="304">
        <f t="shared" si="168"/>
        <v>0</v>
      </c>
      <c r="I1075" s="295">
        <f t="shared" si="167"/>
        <v>0</v>
      </c>
      <c r="J1075" s="279"/>
    </row>
    <row r="1076" customFormat="1" hidden="1" spans="1:10">
      <c r="A1076" s="298" t="s">
        <v>969</v>
      </c>
      <c r="B1076" s="295">
        <v>32</v>
      </c>
      <c r="C1076" s="304"/>
      <c r="D1076" s="295">
        <v>1757</v>
      </c>
      <c r="E1076" s="278" t="e">
        <f t="shared" ref="E1076:E1081" si="171">D1076/C1076*100</f>
        <v>#DIV/0!</v>
      </c>
      <c r="F1076" s="276">
        <f t="shared" si="166"/>
        <v>1725</v>
      </c>
      <c r="G1076" s="279">
        <f t="shared" si="169"/>
        <v>5390.625</v>
      </c>
      <c r="H1076" s="304">
        <f t="shared" si="168"/>
        <v>0</v>
      </c>
      <c r="I1076" s="295">
        <f t="shared" si="167"/>
        <v>0</v>
      </c>
      <c r="J1076" s="279" t="e">
        <f t="shared" si="170"/>
        <v>#DIV/0!</v>
      </c>
    </row>
    <row r="1077" customFormat="1" hidden="1" spans="1:14">
      <c r="A1077" s="298" t="s">
        <v>970</v>
      </c>
      <c r="B1077" s="295">
        <v>179</v>
      </c>
      <c r="C1077" s="304">
        <v>3.77</v>
      </c>
      <c r="D1077" s="295">
        <v>10</v>
      </c>
      <c r="E1077" s="278"/>
      <c r="F1077" s="276">
        <f t="shared" si="166"/>
        <v>-169</v>
      </c>
      <c r="G1077" s="279"/>
      <c r="H1077" s="304">
        <f t="shared" si="168"/>
        <v>12</v>
      </c>
      <c r="I1077" s="295">
        <f t="shared" si="167"/>
        <v>8.23</v>
      </c>
      <c r="J1077" s="279"/>
      <c r="L1077">
        <v>8</v>
      </c>
      <c r="N1077">
        <v>4</v>
      </c>
    </row>
    <row r="1078" s="208" customFormat="1" spans="1:10">
      <c r="A1078" s="270" t="s">
        <v>971</v>
      </c>
      <c r="B1078" s="271">
        <f>B1079+B1099+B1114</f>
        <v>6883</v>
      </c>
      <c r="C1078" s="272">
        <v>1099.383102</v>
      </c>
      <c r="D1078" s="271">
        <f>D1079+D1099+D1114</f>
        <v>1572</v>
      </c>
      <c r="E1078" s="273">
        <f t="shared" si="171"/>
        <v>142.989281638058</v>
      </c>
      <c r="F1078" s="271">
        <f t="shared" si="166"/>
        <v>-5311</v>
      </c>
      <c r="G1078" s="274">
        <f t="shared" si="169"/>
        <v>-77.1611216039518</v>
      </c>
      <c r="H1078" s="272">
        <f>H1079+H1099+H1114</f>
        <v>1178</v>
      </c>
      <c r="I1078" s="294">
        <f t="shared" si="167"/>
        <v>78.616898</v>
      </c>
      <c r="J1078" s="274">
        <f t="shared" si="170"/>
        <v>7.1510011257204</v>
      </c>
    </row>
    <row r="1079" customFormat="1" hidden="1" spans="1:10">
      <c r="A1079" s="298" t="s">
        <v>972</v>
      </c>
      <c r="B1079" s="308">
        <v>6793</v>
      </c>
      <c r="C1079" s="304">
        <v>1053.826988</v>
      </c>
      <c r="D1079" s="308">
        <f>SUM(D1080:D1098)</f>
        <v>1465</v>
      </c>
      <c r="E1079" s="278">
        <f t="shared" si="171"/>
        <v>139.017126784762</v>
      </c>
      <c r="F1079" s="276">
        <f t="shared" si="166"/>
        <v>-5328</v>
      </c>
      <c r="G1079" s="279">
        <f t="shared" si="169"/>
        <v>-78.4336817311939</v>
      </c>
      <c r="H1079" s="304">
        <f>SUM(H1080:H1098)</f>
        <v>1104</v>
      </c>
      <c r="I1079" s="295">
        <f t="shared" si="167"/>
        <v>50.173012</v>
      </c>
      <c r="J1079" s="279">
        <f t="shared" si="170"/>
        <v>4.76102933131561</v>
      </c>
    </row>
    <row r="1080" s="208" customFormat="1" hidden="1" spans="1:12">
      <c r="A1080" s="283" t="s">
        <v>738</v>
      </c>
      <c r="B1080" s="240">
        <v>350</v>
      </c>
      <c r="C1080" s="281">
        <v>378.815383</v>
      </c>
      <c r="D1080" s="240">
        <v>519</v>
      </c>
      <c r="E1080" s="227">
        <f t="shared" si="171"/>
        <v>137.006051837129</v>
      </c>
      <c r="F1080" s="228"/>
      <c r="G1080" s="229"/>
      <c r="H1080" s="281">
        <f t="shared" ref="H1080:H1098" si="172">L1080+M1080+N1080</f>
        <v>538</v>
      </c>
      <c r="I1080" s="240"/>
      <c r="J1080" s="229"/>
      <c r="L1080" s="208">
        <v>538</v>
      </c>
    </row>
    <row r="1081" s="208" customFormat="1" hidden="1" spans="1:12">
      <c r="A1081" s="283" t="s">
        <v>739</v>
      </c>
      <c r="B1081" s="240">
        <v>1</v>
      </c>
      <c r="C1081" s="281">
        <v>8.54</v>
      </c>
      <c r="D1081" s="240">
        <v>13</v>
      </c>
      <c r="E1081" s="227">
        <f t="shared" si="171"/>
        <v>152.224824355972</v>
      </c>
      <c r="F1081" s="240"/>
      <c r="G1081" s="229"/>
      <c r="H1081" s="281">
        <f t="shared" si="172"/>
        <v>18</v>
      </c>
      <c r="I1081" s="240"/>
      <c r="J1081" s="229"/>
      <c r="L1081" s="208">
        <v>18</v>
      </c>
    </row>
    <row r="1082" s="208" customFormat="1" hidden="1" spans="1:10">
      <c r="A1082" s="283" t="s">
        <v>740</v>
      </c>
      <c r="B1082" s="240">
        <v>0</v>
      </c>
      <c r="C1082" s="281">
        <v>0</v>
      </c>
      <c r="D1082" s="240"/>
      <c r="E1082" s="227"/>
      <c r="F1082" s="240"/>
      <c r="G1082" s="229"/>
      <c r="H1082" s="281">
        <f t="shared" si="172"/>
        <v>0</v>
      </c>
      <c r="I1082" s="240"/>
      <c r="J1082" s="229"/>
    </row>
    <row r="1083" s="208" customFormat="1" hidden="1" spans="1:10">
      <c r="A1083" s="283" t="s">
        <v>973</v>
      </c>
      <c r="B1083" s="240">
        <v>0</v>
      </c>
      <c r="C1083" s="281">
        <v>0</v>
      </c>
      <c r="D1083" s="240"/>
      <c r="E1083" s="227"/>
      <c r="F1083" s="240"/>
      <c r="G1083" s="229"/>
      <c r="H1083" s="281">
        <f t="shared" si="172"/>
        <v>0</v>
      </c>
      <c r="I1083" s="240"/>
      <c r="J1083" s="229"/>
    </row>
    <row r="1084" s="208" customFormat="1" hidden="1" spans="1:10">
      <c r="A1084" s="283" t="s">
        <v>974</v>
      </c>
      <c r="B1084" s="240"/>
      <c r="C1084" s="281">
        <v>0</v>
      </c>
      <c r="D1084" s="240"/>
      <c r="E1084" s="227"/>
      <c r="F1084" s="240"/>
      <c r="G1084" s="229"/>
      <c r="H1084" s="281">
        <f t="shared" si="172"/>
        <v>0</v>
      </c>
      <c r="I1084" s="240"/>
      <c r="J1084" s="229"/>
    </row>
    <row r="1085" s="208" customFormat="1" hidden="1" spans="1:12">
      <c r="A1085" s="283" t="s">
        <v>975</v>
      </c>
      <c r="B1085" s="240">
        <v>147</v>
      </c>
      <c r="C1085" s="281">
        <v>158.536471</v>
      </c>
      <c r="D1085" s="240">
        <v>176</v>
      </c>
      <c r="E1085" s="227">
        <f t="shared" ref="E1085:E1090" si="173">D1085/C1085*100</f>
        <v>111.015464700233</v>
      </c>
      <c r="F1085" s="228"/>
      <c r="G1085" s="229"/>
      <c r="H1085" s="281">
        <f t="shared" si="172"/>
        <v>215</v>
      </c>
      <c r="I1085" s="240"/>
      <c r="J1085" s="229"/>
      <c r="L1085" s="208">
        <v>215</v>
      </c>
    </row>
    <row r="1086" s="208" customFormat="1" hidden="1" spans="1:10">
      <c r="A1086" s="283" t="s">
        <v>976</v>
      </c>
      <c r="B1086" s="240"/>
      <c r="C1086" s="281">
        <v>0</v>
      </c>
      <c r="D1086" s="240"/>
      <c r="E1086" s="227"/>
      <c r="F1086" s="240"/>
      <c r="G1086" s="229"/>
      <c r="H1086" s="281">
        <f t="shared" si="172"/>
        <v>0</v>
      </c>
      <c r="I1086" s="240"/>
      <c r="J1086" s="229"/>
    </row>
    <row r="1087" s="208" customFormat="1" hidden="1" spans="1:10">
      <c r="A1087" s="283" t="s">
        <v>977</v>
      </c>
      <c r="B1087" s="240"/>
      <c r="C1087" s="281">
        <v>0</v>
      </c>
      <c r="D1087" s="240"/>
      <c r="E1087" s="227"/>
      <c r="F1087" s="240"/>
      <c r="G1087" s="229"/>
      <c r="H1087" s="281">
        <f t="shared" si="172"/>
        <v>0</v>
      </c>
      <c r="I1087" s="240"/>
      <c r="J1087" s="229"/>
    </row>
    <row r="1088" s="208" customFormat="1" hidden="1" spans="1:12">
      <c r="A1088" s="283" t="s">
        <v>978</v>
      </c>
      <c r="B1088" s="240">
        <v>225</v>
      </c>
      <c r="C1088" s="281">
        <v>236.463815</v>
      </c>
      <c r="D1088" s="240">
        <v>203</v>
      </c>
      <c r="E1088" s="227"/>
      <c r="F1088" s="240"/>
      <c r="G1088" s="229"/>
      <c r="H1088" s="281">
        <f t="shared" si="172"/>
        <v>193</v>
      </c>
      <c r="I1088" s="240"/>
      <c r="J1088" s="229"/>
      <c r="L1088" s="208">
        <v>193</v>
      </c>
    </row>
    <row r="1089" s="208" customFormat="1" hidden="1" spans="1:10">
      <c r="A1089" s="283" t="s">
        <v>979</v>
      </c>
      <c r="B1089" s="240"/>
      <c r="C1089" s="281">
        <v>0</v>
      </c>
      <c r="D1089" s="240"/>
      <c r="E1089" s="227" t="e">
        <f t="shared" si="173"/>
        <v>#DIV/0!</v>
      </c>
      <c r="F1089" s="240"/>
      <c r="G1089" s="229"/>
      <c r="H1089" s="281">
        <f t="shared" si="172"/>
        <v>0</v>
      </c>
      <c r="I1089" s="240"/>
      <c r="J1089" s="229"/>
    </row>
    <row r="1090" s="208" customFormat="1" hidden="1" spans="1:12">
      <c r="A1090" s="283" t="s">
        <v>980</v>
      </c>
      <c r="B1090" s="240">
        <v>108</v>
      </c>
      <c r="C1090" s="281">
        <v>117.939354</v>
      </c>
      <c r="D1090" s="240">
        <v>90</v>
      </c>
      <c r="E1090" s="227">
        <f t="shared" si="173"/>
        <v>76.310406109228</v>
      </c>
      <c r="F1090" s="240"/>
      <c r="G1090" s="229"/>
      <c r="H1090" s="281">
        <f t="shared" si="172"/>
        <v>114</v>
      </c>
      <c r="I1090" s="240"/>
      <c r="J1090" s="229"/>
      <c r="L1090" s="208">
        <v>114</v>
      </c>
    </row>
    <row r="1091" s="208" customFormat="1" hidden="1" spans="1:10">
      <c r="A1091" s="283" t="s">
        <v>981</v>
      </c>
      <c r="B1091" s="240"/>
      <c r="C1091" s="281">
        <v>0</v>
      </c>
      <c r="D1091" s="240"/>
      <c r="E1091" s="227"/>
      <c r="F1091" s="240"/>
      <c r="G1091" s="229"/>
      <c r="H1091" s="281">
        <f t="shared" si="172"/>
        <v>0</v>
      </c>
      <c r="I1091" s="240"/>
      <c r="J1091" s="229"/>
    </row>
    <row r="1092" s="208" customFormat="1" hidden="1" spans="1:10">
      <c r="A1092" s="283" t="s">
        <v>982</v>
      </c>
      <c r="B1092" s="240">
        <v>38</v>
      </c>
      <c r="C1092" s="281">
        <v>0</v>
      </c>
      <c r="D1092" s="240"/>
      <c r="E1092" s="227"/>
      <c r="F1092" s="240"/>
      <c r="G1092" s="229"/>
      <c r="H1092" s="281">
        <f t="shared" si="172"/>
        <v>0</v>
      </c>
      <c r="I1092" s="240"/>
      <c r="J1092" s="229"/>
    </row>
    <row r="1093" s="208" customFormat="1" hidden="1" spans="1:10">
      <c r="A1093" s="283" t="s">
        <v>983</v>
      </c>
      <c r="B1093" s="240"/>
      <c r="C1093" s="281">
        <v>0</v>
      </c>
      <c r="D1093" s="240"/>
      <c r="E1093" s="227"/>
      <c r="F1093" s="240"/>
      <c r="G1093" s="229"/>
      <c r="H1093" s="281">
        <f t="shared" si="172"/>
        <v>0</v>
      </c>
      <c r="I1093" s="240"/>
      <c r="J1093" s="229"/>
    </row>
    <row r="1094" s="208" customFormat="1" hidden="1" spans="1:10">
      <c r="A1094" s="283" t="s">
        <v>984</v>
      </c>
      <c r="B1094" s="240"/>
      <c r="C1094" s="281">
        <v>0</v>
      </c>
      <c r="D1094" s="240"/>
      <c r="E1094" s="227"/>
      <c r="F1094" s="240"/>
      <c r="G1094" s="229"/>
      <c r="H1094" s="281">
        <f t="shared" si="172"/>
        <v>0</v>
      </c>
      <c r="I1094" s="240"/>
      <c r="J1094" s="229"/>
    </row>
    <row r="1095" s="208" customFormat="1" hidden="1" spans="1:10">
      <c r="A1095" s="283" t="s">
        <v>985</v>
      </c>
      <c r="B1095" s="240"/>
      <c r="C1095" s="281">
        <v>0</v>
      </c>
      <c r="D1095" s="240"/>
      <c r="E1095" s="227"/>
      <c r="F1095" s="240"/>
      <c r="G1095" s="229"/>
      <c r="H1095" s="281">
        <f t="shared" si="172"/>
        <v>0</v>
      </c>
      <c r="I1095" s="240"/>
      <c r="J1095" s="229"/>
    </row>
    <row r="1096" s="208" customFormat="1" hidden="1" spans="1:10">
      <c r="A1096" s="283" t="s">
        <v>986</v>
      </c>
      <c r="B1096" s="240"/>
      <c r="C1096" s="281">
        <v>0</v>
      </c>
      <c r="D1096" s="240"/>
      <c r="E1096" s="227"/>
      <c r="F1096" s="228"/>
      <c r="G1096" s="229"/>
      <c r="H1096" s="281">
        <f t="shared" si="172"/>
        <v>0</v>
      </c>
      <c r="I1096" s="240"/>
      <c r="J1096" s="229"/>
    </row>
    <row r="1097" s="208" customFormat="1" hidden="1" spans="1:12">
      <c r="A1097" s="283" t="s">
        <v>757</v>
      </c>
      <c r="B1097" s="240"/>
      <c r="C1097" s="281">
        <v>5.46</v>
      </c>
      <c r="D1097" s="240"/>
      <c r="E1097" s="227">
        <f>D1097/C1097*100</f>
        <v>0</v>
      </c>
      <c r="F1097" s="228"/>
      <c r="G1097" s="229"/>
      <c r="H1097" s="281">
        <f t="shared" si="172"/>
        <v>26</v>
      </c>
      <c r="I1097" s="240"/>
      <c r="J1097" s="229"/>
      <c r="L1097" s="208">
        <v>26</v>
      </c>
    </row>
    <row r="1098" s="208" customFormat="1" hidden="1" spans="1:10">
      <c r="A1098" s="283" t="s">
        <v>987</v>
      </c>
      <c r="B1098" s="240">
        <v>5924</v>
      </c>
      <c r="C1098" s="281">
        <v>148.071965</v>
      </c>
      <c r="D1098" s="240">
        <v>464</v>
      </c>
      <c r="E1098" s="227"/>
      <c r="F1098" s="228"/>
      <c r="G1098" s="229"/>
      <c r="H1098" s="281">
        <f t="shared" si="172"/>
        <v>0</v>
      </c>
      <c r="I1098" s="240"/>
      <c r="J1098" s="229"/>
    </row>
    <row r="1099" customFormat="1" hidden="1" spans="1:10">
      <c r="A1099" s="298" t="s">
        <v>988</v>
      </c>
      <c r="B1099" s="308">
        <v>90</v>
      </c>
      <c r="C1099" s="304">
        <v>45.556114</v>
      </c>
      <c r="D1099" s="308">
        <f>SUM(D1100:D1113)</f>
        <v>107</v>
      </c>
      <c r="E1099" s="278">
        <f>D1099/C1099*100</f>
        <v>234.875169554629</v>
      </c>
      <c r="F1099" s="276">
        <f>D1099-B1099</f>
        <v>17</v>
      </c>
      <c r="G1099" s="279">
        <f>(D1099/B1099-1)*100</f>
        <v>18.8888888888889</v>
      </c>
      <c r="H1099" s="304">
        <f>SUM(H1100:H1113)</f>
        <v>74</v>
      </c>
      <c r="I1099" s="295">
        <f>H1099-C1099</f>
        <v>28.443886</v>
      </c>
      <c r="J1099" s="279">
        <f>(H1099/C1099-1)*100</f>
        <v>62.4370331499302</v>
      </c>
    </row>
    <row r="1100" s="208" customFormat="1" hidden="1" spans="1:10">
      <c r="A1100" s="283" t="s">
        <v>738</v>
      </c>
      <c r="B1100" s="240">
        <v>12</v>
      </c>
      <c r="C1100" s="307">
        <v>0</v>
      </c>
      <c r="D1100" s="240">
        <v>7</v>
      </c>
      <c r="E1100" s="227"/>
      <c r="F1100" s="228"/>
      <c r="G1100" s="229"/>
      <c r="H1100" s="281">
        <f t="shared" ref="H1100:H1113" si="174">L1100+M1100+N1100</f>
        <v>0</v>
      </c>
      <c r="I1100" s="240">
        <v>0</v>
      </c>
      <c r="J1100" s="229">
        <v>0</v>
      </c>
    </row>
    <row r="1101" s="208" customFormat="1" hidden="1" spans="1:12">
      <c r="A1101" s="283" t="s">
        <v>739</v>
      </c>
      <c r="B1101" s="240">
        <v>78</v>
      </c>
      <c r="C1101" s="307">
        <v>0</v>
      </c>
      <c r="D1101" s="240">
        <v>75</v>
      </c>
      <c r="E1101" s="227"/>
      <c r="F1101" s="228"/>
      <c r="G1101" s="229"/>
      <c r="H1101" s="281">
        <f t="shared" si="174"/>
        <v>74</v>
      </c>
      <c r="I1101" s="240">
        <v>0</v>
      </c>
      <c r="J1101" s="229">
        <v>0</v>
      </c>
      <c r="L1101" s="208">
        <v>74</v>
      </c>
    </row>
    <row r="1102" s="208" customFormat="1" hidden="1" spans="1:10">
      <c r="A1102" s="283" t="s">
        <v>740</v>
      </c>
      <c r="B1102" s="240"/>
      <c r="C1102" s="307">
        <v>0</v>
      </c>
      <c r="D1102" s="240"/>
      <c r="E1102" s="227"/>
      <c r="F1102" s="228"/>
      <c r="G1102" s="229"/>
      <c r="H1102" s="281">
        <f t="shared" si="174"/>
        <v>0</v>
      </c>
      <c r="I1102" s="240">
        <v>0</v>
      </c>
      <c r="J1102" s="229">
        <v>0</v>
      </c>
    </row>
    <row r="1103" s="208" customFormat="1" hidden="1" spans="1:10">
      <c r="A1103" s="283" t="s">
        <v>989</v>
      </c>
      <c r="B1103" s="240"/>
      <c r="C1103" s="307">
        <v>0</v>
      </c>
      <c r="D1103" s="240"/>
      <c r="E1103" s="227"/>
      <c r="F1103" s="228"/>
      <c r="G1103" s="229"/>
      <c r="H1103" s="281">
        <f t="shared" si="174"/>
        <v>0</v>
      </c>
      <c r="I1103" s="240">
        <v>0</v>
      </c>
      <c r="J1103" s="229">
        <v>0</v>
      </c>
    </row>
    <row r="1104" s="208" customFormat="1" hidden="1" spans="1:10">
      <c r="A1104" s="283" t="s">
        <v>990</v>
      </c>
      <c r="B1104" s="240"/>
      <c r="C1104" s="307">
        <v>0</v>
      </c>
      <c r="D1104" s="240"/>
      <c r="E1104" s="227"/>
      <c r="F1104" s="228"/>
      <c r="G1104" s="229"/>
      <c r="H1104" s="281">
        <f t="shared" si="174"/>
        <v>0</v>
      </c>
      <c r="I1104" s="240">
        <v>0</v>
      </c>
      <c r="J1104" s="229">
        <v>0</v>
      </c>
    </row>
    <row r="1105" s="208" customFormat="1" hidden="1" spans="1:10">
      <c r="A1105" s="283" t="s">
        <v>991</v>
      </c>
      <c r="B1105" s="240"/>
      <c r="C1105" s="307">
        <v>0</v>
      </c>
      <c r="D1105" s="240"/>
      <c r="E1105" s="227"/>
      <c r="F1105" s="228"/>
      <c r="G1105" s="229"/>
      <c r="H1105" s="281">
        <f t="shared" si="174"/>
        <v>0</v>
      </c>
      <c r="I1105" s="240"/>
      <c r="J1105" s="229"/>
    </row>
    <row r="1106" s="208" customFormat="1" hidden="1" spans="1:10">
      <c r="A1106" s="283" t="s">
        <v>992</v>
      </c>
      <c r="B1106" s="240"/>
      <c r="C1106" s="287">
        <v>0</v>
      </c>
      <c r="D1106" s="240"/>
      <c r="E1106" s="227"/>
      <c r="F1106" s="228"/>
      <c r="G1106" s="229"/>
      <c r="H1106" s="281">
        <f t="shared" si="174"/>
        <v>0</v>
      </c>
      <c r="I1106" s="240"/>
      <c r="J1106" s="229"/>
    </row>
    <row r="1107" s="208" customFormat="1" hidden="1" spans="1:10">
      <c r="A1107" s="283" t="s">
        <v>993</v>
      </c>
      <c r="B1107" s="240"/>
      <c r="C1107" s="287">
        <v>0</v>
      </c>
      <c r="D1107" s="240"/>
      <c r="E1107" s="227"/>
      <c r="F1107" s="228"/>
      <c r="G1107" s="229"/>
      <c r="H1107" s="281">
        <f t="shared" si="174"/>
        <v>0</v>
      </c>
      <c r="I1107" s="240"/>
      <c r="J1107" s="229"/>
    </row>
    <row r="1108" customFormat="1" hidden="1" spans="1:10">
      <c r="A1108" s="167" t="s">
        <v>994</v>
      </c>
      <c r="B1108" s="240"/>
      <c r="C1108" s="287">
        <v>0</v>
      </c>
      <c r="D1108" s="240"/>
      <c r="E1108" s="227"/>
      <c r="F1108" s="228"/>
      <c r="G1108" s="229"/>
      <c r="H1108" s="281">
        <f t="shared" si="174"/>
        <v>0</v>
      </c>
      <c r="I1108" s="240"/>
      <c r="J1108" s="229"/>
    </row>
    <row r="1109" customFormat="1" hidden="1" spans="1:10">
      <c r="A1109" s="167" t="s">
        <v>995</v>
      </c>
      <c r="B1109" s="240"/>
      <c r="C1109" s="287">
        <v>0</v>
      </c>
      <c r="D1109" s="240"/>
      <c r="E1109" s="227"/>
      <c r="F1109" s="228"/>
      <c r="G1109" s="229"/>
      <c r="H1109" s="281">
        <f t="shared" si="174"/>
        <v>0</v>
      </c>
      <c r="I1109" s="240"/>
      <c r="J1109" s="229"/>
    </row>
    <row r="1110" customFormat="1" hidden="1" spans="1:10">
      <c r="A1110" s="167" t="s">
        <v>996</v>
      </c>
      <c r="B1110" s="240"/>
      <c r="C1110" s="287">
        <v>0</v>
      </c>
      <c r="D1110" s="240"/>
      <c r="E1110" s="227"/>
      <c r="F1110" s="228"/>
      <c r="G1110" s="229"/>
      <c r="H1110" s="281">
        <f t="shared" si="174"/>
        <v>0</v>
      </c>
      <c r="I1110" s="240"/>
      <c r="J1110" s="229"/>
    </row>
    <row r="1111" customFormat="1" hidden="1" spans="1:10">
      <c r="A1111" s="167" t="s">
        <v>997</v>
      </c>
      <c r="B1111" s="240"/>
      <c r="C1111" s="287">
        <v>0</v>
      </c>
      <c r="D1111" s="240"/>
      <c r="E1111" s="227"/>
      <c r="F1111" s="228"/>
      <c r="G1111" s="229"/>
      <c r="H1111" s="281">
        <f t="shared" si="174"/>
        <v>0</v>
      </c>
      <c r="I1111" s="240">
        <v>0</v>
      </c>
      <c r="J1111" s="229">
        <v>0</v>
      </c>
    </row>
    <row r="1112" customFormat="1" hidden="1" spans="1:10">
      <c r="A1112" s="167" t="s">
        <v>998</v>
      </c>
      <c r="B1112" s="240"/>
      <c r="C1112" s="287">
        <v>0</v>
      </c>
      <c r="D1112" s="240"/>
      <c r="E1112" s="227"/>
      <c r="F1112" s="228"/>
      <c r="G1112" s="229"/>
      <c r="H1112" s="281">
        <f t="shared" si="174"/>
        <v>0</v>
      </c>
      <c r="I1112" s="240">
        <v>0</v>
      </c>
      <c r="J1112" s="229">
        <v>0</v>
      </c>
    </row>
    <row r="1113" customFormat="1" hidden="1" spans="1:10">
      <c r="A1113" s="167" t="s">
        <v>999</v>
      </c>
      <c r="B1113" s="240"/>
      <c r="C1113" s="287">
        <v>45.556114</v>
      </c>
      <c r="D1113" s="240">
        <v>25</v>
      </c>
      <c r="E1113" s="227"/>
      <c r="F1113" s="228"/>
      <c r="G1113" s="229"/>
      <c r="H1113" s="281">
        <f t="shared" si="174"/>
        <v>0</v>
      </c>
      <c r="I1113" s="240">
        <v>0</v>
      </c>
      <c r="J1113" s="229">
        <v>0</v>
      </c>
    </row>
    <row r="1114" customFormat="1" hidden="1" spans="1:10">
      <c r="A1114" s="298" t="s">
        <v>1000</v>
      </c>
      <c r="B1114" s="295"/>
      <c r="C1114" s="304"/>
      <c r="D1114" s="295"/>
      <c r="E1114" s="278"/>
      <c r="F1114" s="276">
        <f t="shared" ref="F1114:F1116" si="175">D1114-B1114</f>
        <v>0</v>
      </c>
      <c r="G1114" s="279"/>
      <c r="H1114" s="304"/>
      <c r="I1114" s="295">
        <f t="shared" ref="I1114:I1116" si="176">H1114-C1114</f>
        <v>0</v>
      </c>
      <c r="J1114" s="279"/>
    </row>
    <row r="1115" s="208" customFormat="1" spans="1:10">
      <c r="A1115" s="270" t="s">
        <v>1001</v>
      </c>
      <c r="B1115" s="271">
        <f>B1116+B1127+B1131</f>
        <v>23531</v>
      </c>
      <c r="C1115" s="272">
        <v>14516.483977</v>
      </c>
      <c r="D1115" s="271">
        <f>D1116+D1127+D1131</f>
        <v>10261</v>
      </c>
      <c r="E1115" s="273">
        <f>D1115/C1115*100</f>
        <v>70.6851605130938</v>
      </c>
      <c r="F1115" s="271">
        <f t="shared" si="175"/>
        <v>-13270</v>
      </c>
      <c r="G1115" s="274">
        <f>(D1115/B1115-1)*100</f>
        <v>-56.3936934256938</v>
      </c>
      <c r="H1115" s="272">
        <f>H1116+H1127+H1131</f>
        <v>7739</v>
      </c>
      <c r="I1115" s="294">
        <f t="shared" si="176"/>
        <v>-6777.483977</v>
      </c>
      <c r="J1115" s="274">
        <f>(H1115/C1115-1)*100</f>
        <v>-46.6881924558198</v>
      </c>
    </row>
    <row r="1116" customFormat="1" hidden="1" spans="1:10">
      <c r="A1116" s="298" t="s">
        <v>1002</v>
      </c>
      <c r="B1116" s="308">
        <v>16123</v>
      </c>
      <c r="C1116" s="304">
        <v>6137.44</v>
      </c>
      <c r="D1116" s="308">
        <f>SUM(D1117:D1126)</f>
        <v>2299</v>
      </c>
      <c r="E1116" s="278">
        <f>D1116/C1116*100</f>
        <v>37.4586146667014</v>
      </c>
      <c r="F1116" s="276">
        <f t="shared" si="175"/>
        <v>-13824</v>
      </c>
      <c r="G1116" s="279">
        <f>(D1116/B1116-1)*100</f>
        <v>-85.7408670842895</v>
      </c>
      <c r="H1116" s="304">
        <f>SUM(H1117:H1126)</f>
        <v>626</v>
      </c>
      <c r="I1116" s="295">
        <f t="shared" si="176"/>
        <v>-5511.44</v>
      </c>
      <c r="J1116" s="279">
        <f>(H1116/C1116-1)*100</f>
        <v>-89.8003076201152</v>
      </c>
    </row>
    <row r="1117" s="208" customFormat="1" hidden="1" spans="1:10">
      <c r="A1117" s="283" t="s">
        <v>1003</v>
      </c>
      <c r="B1117" s="240">
        <v>0</v>
      </c>
      <c r="C1117" s="307">
        <v>0</v>
      </c>
      <c r="D1117" s="240"/>
      <c r="E1117" s="227"/>
      <c r="F1117" s="228"/>
      <c r="G1117" s="229"/>
      <c r="H1117" s="281">
        <f t="shared" ref="H1117:H1126" si="177">L1117+M1117+N1117</f>
        <v>0</v>
      </c>
      <c r="I1117" s="240"/>
      <c r="J1117" s="229">
        <v>0</v>
      </c>
    </row>
    <row r="1118" s="208" customFormat="1" hidden="1" spans="1:10">
      <c r="A1118" s="283" t="s">
        <v>1004</v>
      </c>
      <c r="B1118" s="240">
        <v>0</v>
      </c>
      <c r="C1118" s="307">
        <v>0</v>
      </c>
      <c r="D1118" s="240"/>
      <c r="E1118" s="227"/>
      <c r="F1118" s="228"/>
      <c r="G1118" s="229"/>
      <c r="H1118" s="281">
        <f t="shared" si="177"/>
        <v>0</v>
      </c>
      <c r="I1118" s="240"/>
      <c r="J1118" s="229">
        <v>0</v>
      </c>
    </row>
    <row r="1119" s="208" customFormat="1" hidden="1" spans="1:10">
      <c r="A1119" s="283" t="s">
        <v>1005</v>
      </c>
      <c r="B1119" s="240">
        <v>4104</v>
      </c>
      <c r="C1119" s="307">
        <v>2319.3</v>
      </c>
      <c r="D1119" s="240">
        <v>941</v>
      </c>
      <c r="E1119" s="227"/>
      <c r="F1119" s="228"/>
      <c r="G1119" s="229"/>
      <c r="H1119" s="281">
        <f t="shared" si="177"/>
        <v>0</v>
      </c>
      <c r="I1119" s="240"/>
      <c r="J1119" s="229">
        <v>0</v>
      </c>
    </row>
    <row r="1120" s="208" customFormat="1" hidden="1" spans="1:10">
      <c r="A1120" s="283" t="s">
        <v>1006</v>
      </c>
      <c r="B1120" s="240">
        <v>0</v>
      </c>
      <c r="C1120" s="307"/>
      <c r="D1120" s="240"/>
      <c r="E1120" s="227"/>
      <c r="F1120" s="228"/>
      <c r="G1120" s="229"/>
      <c r="H1120" s="281">
        <f t="shared" si="177"/>
        <v>0</v>
      </c>
      <c r="I1120" s="240"/>
      <c r="J1120" s="229">
        <v>0</v>
      </c>
    </row>
    <row r="1121" s="208" customFormat="1" hidden="1" spans="1:14">
      <c r="A1121" s="283" t="s">
        <v>1007</v>
      </c>
      <c r="B1121" s="240">
        <v>3204</v>
      </c>
      <c r="C1121" s="307">
        <v>1591</v>
      </c>
      <c r="D1121" s="240">
        <v>82</v>
      </c>
      <c r="E1121" s="227"/>
      <c r="F1121" s="228"/>
      <c r="G1121" s="229"/>
      <c r="H1121" s="281">
        <f t="shared" si="177"/>
        <v>25</v>
      </c>
      <c r="I1121" s="240"/>
      <c r="J1121" s="229">
        <v>0</v>
      </c>
      <c r="N1121" s="208">
        <v>25</v>
      </c>
    </row>
    <row r="1122" s="208" customFormat="1" hidden="1" spans="1:12">
      <c r="A1122" s="283" t="s">
        <v>1008</v>
      </c>
      <c r="B1122" s="240">
        <v>89</v>
      </c>
      <c r="C1122" s="307">
        <v>0</v>
      </c>
      <c r="D1122" s="240">
        <v>71</v>
      </c>
      <c r="E1122" s="227"/>
      <c r="F1122" s="228"/>
      <c r="G1122" s="229"/>
      <c r="H1122" s="281">
        <f t="shared" si="177"/>
        <v>70</v>
      </c>
      <c r="I1122" s="240"/>
      <c r="J1122" s="229"/>
      <c r="L1122" s="208">
        <v>70</v>
      </c>
    </row>
    <row r="1123" s="208" customFormat="1" hidden="1" spans="1:14">
      <c r="A1123" s="283" t="s">
        <v>1009</v>
      </c>
      <c r="B1123" s="240">
        <v>24</v>
      </c>
      <c r="C1123" s="287">
        <v>17.71</v>
      </c>
      <c r="D1123" s="240">
        <v>17</v>
      </c>
      <c r="E1123" s="227"/>
      <c r="F1123" s="228"/>
      <c r="G1123" s="229"/>
      <c r="H1123" s="281">
        <f t="shared" si="177"/>
        <v>38</v>
      </c>
      <c r="I1123" s="240">
        <v>0</v>
      </c>
      <c r="J1123" s="229">
        <v>0</v>
      </c>
      <c r="M1123" s="208">
        <v>37</v>
      </c>
      <c r="N1123" s="208">
        <v>1</v>
      </c>
    </row>
    <row r="1124" s="208" customFormat="1" hidden="1" spans="1:14">
      <c r="A1124" s="283" t="s">
        <v>1010</v>
      </c>
      <c r="B1124" s="240">
        <v>2903</v>
      </c>
      <c r="C1124" s="287">
        <v>209.43</v>
      </c>
      <c r="D1124" s="240">
        <v>345</v>
      </c>
      <c r="E1124" s="227"/>
      <c r="F1124" s="228"/>
      <c r="G1124" s="229"/>
      <c r="H1124" s="281">
        <f t="shared" si="177"/>
        <v>493</v>
      </c>
      <c r="I1124" s="240"/>
      <c r="J1124" s="229"/>
      <c r="M1124" s="208">
        <v>441</v>
      </c>
      <c r="N1124" s="208">
        <v>52</v>
      </c>
    </row>
    <row r="1125" s="208" customFormat="1" hidden="1" spans="1:10">
      <c r="A1125" s="283" t="s">
        <v>1011</v>
      </c>
      <c r="B1125" s="240"/>
      <c r="C1125" s="287"/>
      <c r="D1125" s="240"/>
      <c r="E1125" s="227"/>
      <c r="F1125" s="228"/>
      <c r="G1125" s="229"/>
      <c r="H1125" s="281">
        <f t="shared" si="177"/>
        <v>0</v>
      </c>
      <c r="I1125" s="240"/>
      <c r="J1125" s="229"/>
    </row>
    <row r="1126" s="208" customFormat="1" hidden="1" spans="1:10">
      <c r="A1126" s="283" t="s">
        <v>1012</v>
      </c>
      <c r="B1126" s="240">
        <v>5799</v>
      </c>
      <c r="C1126" s="307">
        <v>2000</v>
      </c>
      <c r="D1126" s="240">
        <v>843</v>
      </c>
      <c r="E1126" s="227"/>
      <c r="F1126" s="228"/>
      <c r="G1126" s="229"/>
      <c r="H1126" s="281">
        <f t="shared" si="177"/>
        <v>0</v>
      </c>
      <c r="I1126" s="240">
        <v>0</v>
      </c>
      <c r="J1126" s="229">
        <v>0</v>
      </c>
    </row>
    <row r="1127" customFormat="1" hidden="1" spans="1:10">
      <c r="A1127" s="298" t="s">
        <v>1013</v>
      </c>
      <c r="B1127" s="308">
        <v>7163</v>
      </c>
      <c r="C1127" s="304">
        <v>8113.631046</v>
      </c>
      <c r="D1127" s="308">
        <f>SUM(D1128:D1130)</f>
        <v>7658</v>
      </c>
      <c r="E1127" s="278">
        <f>D1127/C1127*100</f>
        <v>94.3843755845341</v>
      </c>
      <c r="F1127" s="276">
        <f>D1127-B1127</f>
        <v>495</v>
      </c>
      <c r="G1127" s="279">
        <f>(D1127/B1127-1)*100</f>
        <v>6.91051235515845</v>
      </c>
      <c r="H1127" s="304">
        <f>SUM(H1128:H1130)</f>
        <v>6863</v>
      </c>
      <c r="I1127" s="295">
        <f>H1127-C1127</f>
        <v>-1250.631046</v>
      </c>
      <c r="J1127" s="279">
        <f>(H1127/C1127-1)*100</f>
        <v>-15.4139501649703</v>
      </c>
    </row>
    <row r="1128" s="208" customFormat="1" hidden="1" spans="1:12">
      <c r="A1128" s="283" t="s">
        <v>1014</v>
      </c>
      <c r="B1128" s="240">
        <v>7163</v>
      </c>
      <c r="C1128" s="287">
        <v>8113.631046</v>
      </c>
      <c r="D1128" s="240">
        <v>7658</v>
      </c>
      <c r="E1128" s="227"/>
      <c r="F1128" s="228"/>
      <c r="G1128" s="229"/>
      <c r="H1128" s="281">
        <f t="shared" ref="H1128:H1130" si="178">L1128+M1128+N1128</f>
        <v>6863</v>
      </c>
      <c r="I1128" s="240"/>
      <c r="J1128" s="229"/>
      <c r="L1128" s="208">
        <v>6863</v>
      </c>
    </row>
    <row r="1129" customFormat="1" hidden="1" spans="1:10">
      <c r="A1129" s="167" t="s">
        <v>1015</v>
      </c>
      <c r="B1129" s="240">
        <v>0</v>
      </c>
      <c r="C1129" s="287">
        <v>0</v>
      </c>
      <c r="D1129" s="240"/>
      <c r="E1129" s="227"/>
      <c r="F1129" s="228"/>
      <c r="G1129" s="229"/>
      <c r="H1129" s="281">
        <f t="shared" si="178"/>
        <v>0</v>
      </c>
      <c r="I1129" s="240"/>
      <c r="J1129" s="229"/>
    </row>
    <row r="1130" customFormat="1" hidden="1" spans="1:10">
      <c r="A1130" s="167" t="s">
        <v>1016</v>
      </c>
      <c r="B1130" s="240">
        <v>0</v>
      </c>
      <c r="C1130" s="287">
        <v>0</v>
      </c>
      <c r="D1130" s="240"/>
      <c r="E1130" s="227"/>
      <c r="F1130" s="228"/>
      <c r="G1130" s="229"/>
      <c r="H1130" s="281">
        <f t="shared" si="178"/>
        <v>0</v>
      </c>
      <c r="I1130" s="240"/>
      <c r="J1130" s="229"/>
    </row>
    <row r="1131" customFormat="1" hidden="1" spans="1:10">
      <c r="A1131" s="298" t="s">
        <v>1017</v>
      </c>
      <c r="B1131" s="308">
        <v>245</v>
      </c>
      <c r="C1131" s="304">
        <v>265.412931</v>
      </c>
      <c r="D1131" s="308">
        <f>SUM(D1132:D1134)</f>
        <v>304</v>
      </c>
      <c r="E1131" s="278">
        <f t="shared" ref="E1131:E1136" si="179">D1131/C1131*100</f>
        <v>114.538503777723</v>
      </c>
      <c r="F1131" s="276">
        <f t="shared" ref="F1131:F1136" si="180">D1131-B1131</f>
        <v>59</v>
      </c>
      <c r="G1131" s="279">
        <f t="shared" ref="G1131:G1136" si="181">(D1131/B1131-1)*100</f>
        <v>24.0816326530612</v>
      </c>
      <c r="H1131" s="304">
        <f>SUM(H1132:H1134)</f>
        <v>250</v>
      </c>
      <c r="I1131" s="295">
        <f t="shared" ref="I1131:I1136" si="182">H1131-C1131</f>
        <v>-15.412931</v>
      </c>
      <c r="J1131" s="279">
        <f t="shared" ref="J1131:J1136" si="183">(H1131/C1131-1)*100</f>
        <v>-5.80715149858317</v>
      </c>
    </row>
    <row r="1132" customFormat="1" hidden="1" spans="1:10">
      <c r="A1132" s="167" t="s">
        <v>1018</v>
      </c>
      <c r="B1132" s="240">
        <v>0</v>
      </c>
      <c r="C1132" s="287">
        <v>0</v>
      </c>
      <c r="D1132" s="240"/>
      <c r="E1132" s="227"/>
      <c r="F1132" s="228"/>
      <c r="G1132" s="229"/>
      <c r="H1132" s="281">
        <f t="shared" ref="H1132:H1134" si="184">L1132+M1132+N1132</f>
        <v>0</v>
      </c>
      <c r="I1132" s="240"/>
      <c r="J1132" s="229"/>
    </row>
    <row r="1133" customFormat="1" hidden="1" spans="1:10">
      <c r="A1133" s="167" t="s">
        <v>1019</v>
      </c>
      <c r="B1133" s="240">
        <v>1</v>
      </c>
      <c r="C1133" s="287">
        <v>0</v>
      </c>
      <c r="D1133" s="240"/>
      <c r="E1133" s="227"/>
      <c r="F1133" s="228"/>
      <c r="G1133" s="229"/>
      <c r="H1133" s="281">
        <f t="shared" si="184"/>
        <v>0</v>
      </c>
      <c r="I1133" s="240"/>
      <c r="J1133" s="229"/>
    </row>
    <row r="1134" customFormat="1" hidden="1" spans="1:12">
      <c r="A1134" s="167" t="s">
        <v>1020</v>
      </c>
      <c r="B1134" s="240">
        <v>244</v>
      </c>
      <c r="C1134" s="287">
        <v>265.412931</v>
      </c>
      <c r="D1134" s="240">
        <v>304</v>
      </c>
      <c r="E1134" s="227"/>
      <c r="F1134" s="240"/>
      <c r="G1134" s="229"/>
      <c r="H1134" s="281">
        <f t="shared" si="184"/>
        <v>250</v>
      </c>
      <c r="I1134" s="240"/>
      <c r="J1134" s="229"/>
      <c r="L1134">
        <v>250</v>
      </c>
    </row>
    <row r="1135" s="208" customFormat="1" spans="1:10">
      <c r="A1135" s="270" t="s">
        <v>1021</v>
      </c>
      <c r="B1135" s="271">
        <f>B1136+B1151+B1165+B1171+B1177</f>
        <v>500</v>
      </c>
      <c r="C1135" s="272">
        <v>424</v>
      </c>
      <c r="D1135" s="271">
        <f>D1136+D1151+D1165+D1171+D1177</f>
        <v>0</v>
      </c>
      <c r="E1135" s="273">
        <f t="shared" si="179"/>
        <v>0</v>
      </c>
      <c r="F1135" s="271">
        <f t="shared" si="180"/>
        <v>-500</v>
      </c>
      <c r="G1135" s="274">
        <f t="shared" si="181"/>
        <v>-100</v>
      </c>
      <c r="H1135" s="272">
        <f>H1136+H1151+H1165+H1171+H1177</f>
        <v>1248</v>
      </c>
      <c r="I1135" s="294">
        <f t="shared" si="182"/>
        <v>824</v>
      </c>
      <c r="J1135" s="274">
        <f t="shared" si="183"/>
        <v>194.339622641509</v>
      </c>
    </row>
    <row r="1136" customFormat="1" hidden="1" spans="1:10">
      <c r="A1136" s="298" t="s">
        <v>1022</v>
      </c>
      <c r="B1136" s="308"/>
      <c r="C1136" s="304">
        <v>424</v>
      </c>
      <c r="D1136" s="308"/>
      <c r="E1136" s="278">
        <f t="shared" si="179"/>
        <v>0</v>
      </c>
      <c r="F1136" s="276">
        <f t="shared" si="180"/>
        <v>0</v>
      </c>
      <c r="G1136" s="279" t="e">
        <f t="shared" si="181"/>
        <v>#DIV/0!</v>
      </c>
      <c r="H1136" s="304">
        <f>SUM(H1137:H1150)</f>
        <v>1248</v>
      </c>
      <c r="I1136" s="295">
        <f t="shared" si="182"/>
        <v>824</v>
      </c>
      <c r="J1136" s="279">
        <f t="shared" si="183"/>
        <v>194.339622641509</v>
      </c>
    </row>
    <row r="1137" s="208" customFormat="1" hidden="1" spans="1:10">
      <c r="A1137" s="283" t="s">
        <v>738</v>
      </c>
      <c r="B1137" s="240"/>
      <c r="C1137" s="307">
        <v>0</v>
      </c>
      <c r="D1137" s="240"/>
      <c r="E1137" s="227"/>
      <c r="F1137" s="228"/>
      <c r="G1137" s="229"/>
      <c r="H1137" s="281">
        <f t="shared" ref="H1137:H1150" si="185">L1137+M1137+N1137</f>
        <v>0</v>
      </c>
      <c r="I1137" s="240"/>
      <c r="J1137" s="229"/>
    </row>
    <row r="1138" s="208" customFormat="1" hidden="1" spans="1:10">
      <c r="A1138" s="283" t="s">
        <v>739</v>
      </c>
      <c r="B1138" s="240"/>
      <c r="C1138" s="307">
        <v>0</v>
      </c>
      <c r="D1138" s="240"/>
      <c r="E1138" s="227"/>
      <c r="F1138" s="228"/>
      <c r="G1138" s="229"/>
      <c r="H1138" s="281">
        <f t="shared" si="185"/>
        <v>0</v>
      </c>
      <c r="I1138" s="240"/>
      <c r="J1138" s="229"/>
    </row>
    <row r="1139" s="208" customFormat="1" hidden="1" spans="1:10">
      <c r="A1139" s="283" t="s">
        <v>740</v>
      </c>
      <c r="B1139" s="240"/>
      <c r="C1139" s="307">
        <v>0</v>
      </c>
      <c r="D1139" s="240"/>
      <c r="E1139" s="227"/>
      <c r="F1139" s="228"/>
      <c r="G1139" s="229"/>
      <c r="H1139" s="281">
        <f t="shared" si="185"/>
        <v>0</v>
      </c>
      <c r="I1139" s="240"/>
      <c r="J1139" s="229"/>
    </row>
    <row r="1140" s="208" customFormat="1" hidden="1" spans="1:10">
      <c r="A1140" s="283" t="s">
        <v>1023</v>
      </c>
      <c r="B1140" s="240"/>
      <c r="C1140" s="287">
        <v>0</v>
      </c>
      <c r="D1140" s="240"/>
      <c r="E1140" s="227"/>
      <c r="F1140" s="228"/>
      <c r="G1140" s="229"/>
      <c r="H1140" s="281">
        <f t="shared" si="185"/>
        <v>0</v>
      </c>
      <c r="I1140" s="240"/>
      <c r="J1140" s="229"/>
    </row>
    <row r="1141" s="208" customFormat="1" hidden="1" spans="1:10">
      <c r="A1141" s="283" t="s">
        <v>1024</v>
      </c>
      <c r="B1141" s="240"/>
      <c r="C1141" s="287">
        <v>0</v>
      </c>
      <c r="D1141" s="240"/>
      <c r="E1141" s="227"/>
      <c r="F1141" s="228"/>
      <c r="G1141" s="229"/>
      <c r="H1141" s="281">
        <f t="shared" si="185"/>
        <v>0</v>
      </c>
      <c r="I1141" s="240"/>
      <c r="J1141" s="229"/>
    </row>
    <row r="1142" customFormat="1" hidden="1" spans="1:10">
      <c r="A1142" s="167" t="s">
        <v>1025</v>
      </c>
      <c r="B1142" s="240"/>
      <c r="C1142" s="287">
        <v>0</v>
      </c>
      <c r="D1142" s="240"/>
      <c r="E1142" s="227"/>
      <c r="F1142" s="228"/>
      <c r="G1142" s="229"/>
      <c r="H1142" s="281">
        <f t="shared" si="185"/>
        <v>0</v>
      </c>
      <c r="I1142" s="240"/>
      <c r="J1142" s="229"/>
    </row>
    <row r="1143" customFormat="1" hidden="1" spans="1:10">
      <c r="A1143" s="167" t="s">
        <v>1026</v>
      </c>
      <c r="B1143" s="240"/>
      <c r="C1143" s="287">
        <v>0</v>
      </c>
      <c r="D1143" s="240"/>
      <c r="E1143" s="227"/>
      <c r="F1143" s="228"/>
      <c r="G1143" s="229"/>
      <c r="H1143" s="281">
        <f t="shared" si="185"/>
        <v>0</v>
      </c>
      <c r="I1143" s="240"/>
      <c r="J1143" s="229"/>
    </row>
    <row r="1144" customFormat="1" hidden="1" spans="1:10">
      <c r="A1144" s="167" t="s">
        <v>1027</v>
      </c>
      <c r="B1144" s="240"/>
      <c r="C1144" s="287">
        <v>0</v>
      </c>
      <c r="D1144" s="240"/>
      <c r="E1144" s="227"/>
      <c r="F1144" s="228"/>
      <c r="G1144" s="229"/>
      <c r="H1144" s="281">
        <f t="shared" si="185"/>
        <v>0</v>
      </c>
      <c r="I1144" s="240"/>
      <c r="J1144" s="229"/>
    </row>
    <row r="1145" customFormat="1" hidden="1" spans="1:10">
      <c r="A1145" s="167" t="s">
        <v>1028</v>
      </c>
      <c r="B1145" s="240"/>
      <c r="C1145" s="287">
        <v>0</v>
      </c>
      <c r="D1145" s="240"/>
      <c r="E1145" s="227"/>
      <c r="F1145" s="228"/>
      <c r="G1145" s="229"/>
      <c r="H1145" s="281">
        <f t="shared" si="185"/>
        <v>0</v>
      </c>
      <c r="I1145" s="240"/>
      <c r="J1145" s="229"/>
    </row>
    <row r="1146" customFormat="1" hidden="1" spans="1:10">
      <c r="A1146" s="167" t="s">
        <v>1029</v>
      </c>
      <c r="B1146" s="240"/>
      <c r="C1146" s="287">
        <v>0</v>
      </c>
      <c r="D1146" s="240"/>
      <c r="E1146" s="227"/>
      <c r="F1146" s="228"/>
      <c r="G1146" s="229"/>
      <c r="H1146" s="281">
        <f t="shared" si="185"/>
        <v>0</v>
      </c>
      <c r="I1146" s="240"/>
      <c r="J1146" s="229"/>
    </row>
    <row r="1147" customFormat="1" hidden="1" spans="1:10">
      <c r="A1147" s="167" t="s">
        <v>1030</v>
      </c>
      <c r="B1147" s="240"/>
      <c r="C1147" s="287">
        <v>0</v>
      </c>
      <c r="D1147" s="240"/>
      <c r="E1147" s="227"/>
      <c r="F1147" s="228"/>
      <c r="G1147" s="229"/>
      <c r="H1147" s="281">
        <f t="shared" si="185"/>
        <v>0</v>
      </c>
      <c r="I1147" s="240"/>
      <c r="J1147" s="229"/>
    </row>
    <row r="1148" customFormat="1" hidden="1" spans="1:10">
      <c r="A1148" s="167" t="s">
        <v>1031</v>
      </c>
      <c r="B1148" s="240"/>
      <c r="C1148" s="287">
        <v>0</v>
      </c>
      <c r="D1148" s="240"/>
      <c r="E1148" s="227"/>
      <c r="F1148" s="228"/>
      <c r="G1148" s="229"/>
      <c r="H1148" s="281">
        <f t="shared" si="185"/>
        <v>0</v>
      </c>
      <c r="I1148" s="240"/>
      <c r="J1148" s="229"/>
    </row>
    <row r="1149" customFormat="1" hidden="1" spans="1:10">
      <c r="A1149" s="167" t="s">
        <v>757</v>
      </c>
      <c r="B1149" s="240"/>
      <c r="C1149" s="287">
        <v>0</v>
      </c>
      <c r="D1149" s="240"/>
      <c r="E1149" s="227"/>
      <c r="F1149" s="228"/>
      <c r="G1149" s="229"/>
      <c r="H1149" s="281">
        <f t="shared" si="185"/>
        <v>0</v>
      </c>
      <c r="I1149" s="240"/>
      <c r="J1149" s="229"/>
    </row>
    <row r="1150" customFormat="1" hidden="1" spans="1:14">
      <c r="A1150" s="167" t="s">
        <v>1032</v>
      </c>
      <c r="B1150" s="240"/>
      <c r="C1150" s="287">
        <v>424</v>
      </c>
      <c r="D1150" s="240"/>
      <c r="E1150" s="227"/>
      <c r="F1150" s="228"/>
      <c r="G1150" s="229"/>
      <c r="H1150" s="281">
        <f t="shared" si="185"/>
        <v>1248</v>
      </c>
      <c r="I1150" s="240"/>
      <c r="J1150" s="229"/>
      <c r="M1150">
        <v>591</v>
      </c>
      <c r="N1150">
        <v>657</v>
      </c>
    </row>
    <row r="1151" customFormat="1" hidden="1" spans="1:10">
      <c r="A1151" s="298" t="s">
        <v>1033</v>
      </c>
      <c r="B1151" s="308"/>
      <c r="C1151" s="304"/>
      <c r="D1151" s="308"/>
      <c r="E1151" s="278"/>
      <c r="F1151" s="276"/>
      <c r="G1151" s="279"/>
      <c r="H1151" s="304"/>
      <c r="I1151" s="295"/>
      <c r="J1151" s="279"/>
    </row>
    <row r="1152" customFormat="1" hidden="1" spans="1:10">
      <c r="A1152" s="167" t="s">
        <v>738</v>
      </c>
      <c r="B1152" s="240"/>
      <c r="C1152" s="281">
        <v>0</v>
      </c>
      <c r="D1152" s="240"/>
      <c r="E1152" s="227"/>
      <c r="F1152" s="240"/>
      <c r="G1152" s="229"/>
      <c r="H1152" s="281">
        <f t="shared" ref="H1152:H1164" si="186">L1152+M1152+N1152</f>
        <v>0</v>
      </c>
      <c r="I1152" s="240">
        <v>0</v>
      </c>
      <c r="J1152" s="229">
        <v>0</v>
      </c>
    </row>
    <row r="1153" customFormat="1" hidden="1" spans="1:10">
      <c r="A1153" s="167" t="s">
        <v>739</v>
      </c>
      <c r="B1153" s="240"/>
      <c r="C1153" s="281">
        <v>0</v>
      </c>
      <c r="D1153" s="240"/>
      <c r="E1153" s="227"/>
      <c r="F1153" s="240"/>
      <c r="G1153" s="229"/>
      <c r="H1153" s="281">
        <f t="shared" si="186"/>
        <v>0</v>
      </c>
      <c r="I1153" s="240">
        <v>0</v>
      </c>
      <c r="J1153" s="229">
        <v>0</v>
      </c>
    </row>
    <row r="1154" customFormat="1" hidden="1" spans="1:10">
      <c r="A1154" s="167" t="s">
        <v>740</v>
      </c>
      <c r="B1154" s="240"/>
      <c r="C1154" s="281">
        <v>0</v>
      </c>
      <c r="D1154" s="240"/>
      <c r="E1154" s="227"/>
      <c r="F1154" s="240"/>
      <c r="G1154" s="229"/>
      <c r="H1154" s="281">
        <f t="shared" si="186"/>
        <v>0</v>
      </c>
      <c r="I1154" s="240">
        <v>0</v>
      </c>
      <c r="J1154" s="229">
        <v>0</v>
      </c>
    </row>
    <row r="1155" customFormat="1" hidden="1" spans="1:10">
      <c r="A1155" s="167" t="s">
        <v>1034</v>
      </c>
      <c r="B1155" s="240"/>
      <c r="C1155" s="281">
        <v>0</v>
      </c>
      <c r="D1155" s="240"/>
      <c r="E1155" s="227"/>
      <c r="F1155" s="240"/>
      <c r="G1155" s="229"/>
      <c r="H1155" s="281">
        <f t="shared" si="186"/>
        <v>0</v>
      </c>
      <c r="I1155" s="240">
        <v>0</v>
      </c>
      <c r="J1155" s="229">
        <v>0</v>
      </c>
    </row>
    <row r="1156" customFormat="1" hidden="1" spans="1:10">
      <c r="A1156" s="167" t="s">
        <v>1035</v>
      </c>
      <c r="B1156" s="240"/>
      <c r="C1156" s="281">
        <v>0</v>
      </c>
      <c r="D1156" s="240"/>
      <c r="E1156" s="227"/>
      <c r="F1156" s="240"/>
      <c r="G1156" s="229"/>
      <c r="H1156" s="281">
        <f t="shared" si="186"/>
        <v>0</v>
      </c>
      <c r="I1156" s="240">
        <v>0</v>
      </c>
      <c r="J1156" s="229">
        <v>0</v>
      </c>
    </row>
    <row r="1157" customFormat="1" hidden="1" spans="1:10">
      <c r="A1157" s="167" t="s">
        <v>1036</v>
      </c>
      <c r="B1157" s="240"/>
      <c r="C1157" s="281">
        <v>0</v>
      </c>
      <c r="D1157" s="240"/>
      <c r="E1157" s="227"/>
      <c r="F1157" s="240"/>
      <c r="G1157" s="229"/>
      <c r="H1157" s="281">
        <f t="shared" si="186"/>
        <v>0</v>
      </c>
      <c r="I1157" s="240">
        <v>0</v>
      </c>
      <c r="J1157" s="229">
        <v>0</v>
      </c>
    </row>
    <row r="1158" customFormat="1" hidden="1" spans="1:10">
      <c r="A1158" s="167" t="s">
        <v>1037</v>
      </c>
      <c r="B1158" s="240"/>
      <c r="C1158" s="281">
        <v>0</v>
      </c>
      <c r="D1158" s="240"/>
      <c r="E1158" s="227"/>
      <c r="F1158" s="240"/>
      <c r="G1158" s="229"/>
      <c r="H1158" s="281">
        <f t="shared" si="186"/>
        <v>0</v>
      </c>
      <c r="I1158" s="240">
        <v>0</v>
      </c>
      <c r="J1158" s="229">
        <v>0</v>
      </c>
    </row>
    <row r="1159" customFormat="1" hidden="1" spans="1:10">
      <c r="A1159" s="167" t="s">
        <v>1038</v>
      </c>
      <c r="B1159" s="240"/>
      <c r="C1159" s="281">
        <v>0</v>
      </c>
      <c r="D1159" s="240"/>
      <c r="E1159" s="227"/>
      <c r="F1159" s="240"/>
      <c r="G1159" s="229"/>
      <c r="H1159" s="281">
        <f t="shared" si="186"/>
        <v>0</v>
      </c>
      <c r="I1159" s="240">
        <v>0</v>
      </c>
      <c r="J1159" s="229">
        <v>0</v>
      </c>
    </row>
    <row r="1160" customFormat="1" hidden="1" spans="1:10">
      <c r="A1160" s="167" t="s">
        <v>1039</v>
      </c>
      <c r="B1160" s="240"/>
      <c r="C1160" s="281">
        <v>0</v>
      </c>
      <c r="D1160" s="240"/>
      <c r="E1160" s="227"/>
      <c r="F1160" s="240"/>
      <c r="G1160" s="229"/>
      <c r="H1160" s="281">
        <f t="shared" si="186"/>
        <v>0</v>
      </c>
      <c r="I1160" s="240">
        <v>0</v>
      </c>
      <c r="J1160" s="229">
        <v>0</v>
      </c>
    </row>
    <row r="1161" customFormat="1" hidden="1" spans="1:10">
      <c r="A1161" s="167" t="s">
        <v>1040</v>
      </c>
      <c r="B1161" s="240"/>
      <c r="C1161" s="281">
        <v>0</v>
      </c>
      <c r="D1161" s="240"/>
      <c r="E1161" s="227"/>
      <c r="F1161" s="240"/>
      <c r="G1161" s="229"/>
      <c r="H1161" s="281">
        <f t="shared" si="186"/>
        <v>0</v>
      </c>
      <c r="I1161" s="240">
        <v>0</v>
      </c>
      <c r="J1161" s="229">
        <v>0</v>
      </c>
    </row>
    <row r="1162" customFormat="1" hidden="1" spans="1:10">
      <c r="A1162" s="167" t="s">
        <v>1041</v>
      </c>
      <c r="B1162" s="240"/>
      <c r="C1162" s="281">
        <v>0</v>
      </c>
      <c r="D1162" s="240"/>
      <c r="E1162" s="227"/>
      <c r="F1162" s="240"/>
      <c r="G1162" s="229"/>
      <c r="H1162" s="281">
        <f t="shared" si="186"/>
        <v>0</v>
      </c>
      <c r="I1162" s="240">
        <v>0</v>
      </c>
      <c r="J1162" s="229">
        <v>0</v>
      </c>
    </row>
    <row r="1163" customFormat="1" hidden="1" spans="1:10">
      <c r="A1163" s="167" t="s">
        <v>757</v>
      </c>
      <c r="B1163" s="240"/>
      <c r="C1163" s="281">
        <v>0</v>
      </c>
      <c r="D1163" s="240"/>
      <c r="E1163" s="227"/>
      <c r="F1163" s="240"/>
      <c r="G1163" s="229"/>
      <c r="H1163" s="281">
        <f t="shared" si="186"/>
        <v>0</v>
      </c>
      <c r="I1163" s="240">
        <v>0</v>
      </c>
      <c r="J1163" s="229">
        <v>0</v>
      </c>
    </row>
    <row r="1164" customFormat="1" hidden="1" spans="1:10">
      <c r="A1164" s="167" t="s">
        <v>1042</v>
      </c>
      <c r="B1164" s="240"/>
      <c r="C1164" s="281">
        <v>0</v>
      </c>
      <c r="D1164" s="240"/>
      <c r="E1164" s="227"/>
      <c r="F1164" s="240"/>
      <c r="G1164" s="229"/>
      <c r="H1164" s="281">
        <f t="shared" si="186"/>
        <v>0</v>
      </c>
      <c r="I1164" s="240">
        <v>0</v>
      </c>
      <c r="J1164" s="229">
        <v>0</v>
      </c>
    </row>
    <row r="1165" customFormat="1" hidden="1" spans="1:10">
      <c r="A1165" s="298" t="s">
        <v>1043</v>
      </c>
      <c r="B1165" s="308"/>
      <c r="C1165" s="304"/>
      <c r="D1165" s="308"/>
      <c r="E1165" s="278"/>
      <c r="F1165" s="276"/>
      <c r="G1165" s="279"/>
      <c r="H1165" s="304"/>
      <c r="I1165" s="295"/>
      <c r="J1165" s="279"/>
    </row>
    <row r="1166" customFormat="1" hidden="1" spans="1:10">
      <c r="A1166" s="167" t="s">
        <v>1044</v>
      </c>
      <c r="B1166" s="240"/>
      <c r="C1166" s="281">
        <v>0</v>
      </c>
      <c r="D1166" s="240"/>
      <c r="E1166" s="227"/>
      <c r="F1166" s="240"/>
      <c r="G1166" s="229"/>
      <c r="H1166" s="281">
        <f t="shared" ref="H1166:H1170" si="187">L1166+M1166+N1166</f>
        <v>0</v>
      </c>
      <c r="I1166" s="240">
        <v>0</v>
      </c>
      <c r="J1166" s="229">
        <v>0</v>
      </c>
    </row>
    <row r="1167" customFormat="1" hidden="1" spans="1:10">
      <c r="A1167" s="167" t="s">
        <v>1045</v>
      </c>
      <c r="B1167" s="240"/>
      <c r="C1167" s="281">
        <v>0</v>
      </c>
      <c r="D1167" s="240"/>
      <c r="E1167" s="227"/>
      <c r="F1167" s="240"/>
      <c r="G1167" s="229"/>
      <c r="H1167" s="281">
        <f t="shared" si="187"/>
        <v>0</v>
      </c>
      <c r="I1167" s="240">
        <v>0</v>
      </c>
      <c r="J1167" s="229">
        <v>0</v>
      </c>
    </row>
    <row r="1168" customFormat="1" hidden="1" spans="1:10">
      <c r="A1168" s="167" t="s">
        <v>1046</v>
      </c>
      <c r="B1168" s="240"/>
      <c r="C1168" s="281">
        <v>0</v>
      </c>
      <c r="D1168" s="240"/>
      <c r="E1168" s="227"/>
      <c r="F1168" s="240"/>
      <c r="G1168" s="229"/>
      <c r="H1168" s="281">
        <f t="shared" si="187"/>
        <v>0</v>
      </c>
      <c r="I1168" s="240">
        <v>0</v>
      </c>
      <c r="J1168" s="229"/>
    </row>
    <row r="1169" customFormat="1" hidden="1" spans="1:10">
      <c r="A1169" s="167" t="s">
        <v>1047</v>
      </c>
      <c r="B1169" s="240"/>
      <c r="C1169" s="281">
        <v>0</v>
      </c>
      <c r="D1169" s="240"/>
      <c r="E1169" s="227"/>
      <c r="F1169" s="240"/>
      <c r="G1169" s="229"/>
      <c r="H1169" s="281">
        <f t="shared" si="187"/>
        <v>0</v>
      </c>
      <c r="I1169" s="240">
        <v>0</v>
      </c>
      <c r="J1169" s="229"/>
    </row>
    <row r="1170" customFormat="1" hidden="1" spans="1:10">
      <c r="A1170" s="167" t="s">
        <v>1048</v>
      </c>
      <c r="B1170" s="240"/>
      <c r="C1170" s="281">
        <v>0</v>
      </c>
      <c r="D1170" s="240"/>
      <c r="E1170" s="227"/>
      <c r="F1170" s="240"/>
      <c r="G1170" s="229"/>
      <c r="H1170" s="281">
        <f t="shared" si="187"/>
        <v>0</v>
      </c>
      <c r="I1170" s="240">
        <v>0</v>
      </c>
      <c r="J1170" s="229"/>
    </row>
    <row r="1171" customFormat="1" hidden="1" spans="1:10">
      <c r="A1171" s="298" t="s">
        <v>1049</v>
      </c>
      <c r="B1171" s="308"/>
      <c r="C1171" s="304"/>
      <c r="D1171" s="308"/>
      <c r="E1171" s="278"/>
      <c r="F1171" s="276">
        <f>D1171-B1171</f>
        <v>0</v>
      </c>
      <c r="G1171" s="279" t="e">
        <f>(D1171/B1171-1)*100</f>
        <v>#DIV/0!</v>
      </c>
      <c r="H1171" s="304"/>
      <c r="I1171" s="295">
        <f>H1171-C1171</f>
        <v>0</v>
      </c>
      <c r="J1171" s="279"/>
    </row>
    <row r="1172" customFormat="1" hidden="1" spans="1:10">
      <c r="A1172" s="167" t="s">
        <v>1050</v>
      </c>
      <c r="B1172" s="240"/>
      <c r="C1172" s="281">
        <v>0</v>
      </c>
      <c r="D1172" s="240"/>
      <c r="E1172" s="227"/>
      <c r="F1172" s="240"/>
      <c r="G1172" s="229"/>
      <c r="H1172" s="281">
        <f t="shared" ref="H1172:H1176" si="188">L1172+M1172+N1172</f>
        <v>0</v>
      </c>
      <c r="I1172" s="240">
        <v>0</v>
      </c>
      <c r="J1172" s="229"/>
    </row>
    <row r="1173" customFormat="1" hidden="1" spans="1:10">
      <c r="A1173" s="167" t="s">
        <v>1051</v>
      </c>
      <c r="B1173" s="240"/>
      <c r="C1173" s="281">
        <v>0</v>
      </c>
      <c r="D1173" s="240"/>
      <c r="E1173" s="227"/>
      <c r="F1173" s="240"/>
      <c r="G1173" s="229"/>
      <c r="H1173" s="281">
        <f t="shared" si="188"/>
        <v>0</v>
      </c>
      <c r="I1173" s="240">
        <v>0</v>
      </c>
      <c r="J1173" s="229">
        <v>0</v>
      </c>
    </row>
    <row r="1174" customFormat="1" hidden="1" spans="1:10">
      <c r="A1174" s="167" t="s">
        <v>1052</v>
      </c>
      <c r="B1174" s="240"/>
      <c r="C1174" s="281">
        <v>0</v>
      </c>
      <c r="D1174" s="240"/>
      <c r="E1174" s="227"/>
      <c r="F1174" s="228"/>
      <c r="G1174" s="229"/>
      <c r="H1174" s="281">
        <f t="shared" si="188"/>
        <v>0</v>
      </c>
      <c r="I1174" s="240">
        <v>0</v>
      </c>
      <c r="J1174" s="229">
        <v>0</v>
      </c>
    </row>
    <row r="1175" customFormat="1" hidden="1" spans="1:10">
      <c r="A1175" s="167" t="s">
        <v>1053</v>
      </c>
      <c r="B1175" s="240"/>
      <c r="C1175" s="281">
        <v>0</v>
      </c>
      <c r="D1175" s="240"/>
      <c r="E1175" s="227"/>
      <c r="F1175" s="240"/>
      <c r="G1175" s="229"/>
      <c r="H1175" s="281">
        <f t="shared" si="188"/>
        <v>0</v>
      </c>
      <c r="I1175" s="240">
        <v>0</v>
      </c>
      <c r="J1175" s="229">
        <v>0</v>
      </c>
    </row>
    <row r="1176" customFormat="1" hidden="1" spans="1:10">
      <c r="A1176" s="167" t="s">
        <v>1054</v>
      </c>
      <c r="B1176" s="240"/>
      <c r="C1176" s="281">
        <v>0</v>
      </c>
      <c r="D1176" s="240"/>
      <c r="E1176" s="227"/>
      <c r="F1176" s="240"/>
      <c r="G1176" s="229"/>
      <c r="H1176" s="281">
        <f t="shared" si="188"/>
        <v>0</v>
      </c>
      <c r="I1176" s="240">
        <v>0</v>
      </c>
      <c r="J1176" s="229">
        <v>0</v>
      </c>
    </row>
    <row r="1177" customFormat="1" hidden="1" spans="1:10">
      <c r="A1177" s="298" t="s">
        <v>1055</v>
      </c>
      <c r="B1177" s="308">
        <v>500</v>
      </c>
      <c r="C1177" s="304"/>
      <c r="D1177" s="308"/>
      <c r="E1177" s="278"/>
      <c r="F1177" s="276"/>
      <c r="G1177" s="279"/>
      <c r="H1177" s="304"/>
      <c r="I1177" s="295">
        <f t="shared" ref="I1177:I1187" si="189">H1177-C1177</f>
        <v>0</v>
      </c>
      <c r="J1177" s="279"/>
    </row>
    <row r="1178" customFormat="1" hidden="1" spans="1:10">
      <c r="A1178" s="167" t="s">
        <v>1056</v>
      </c>
      <c r="B1178" s="240"/>
      <c r="C1178" s="287">
        <v>0</v>
      </c>
      <c r="D1178" s="240"/>
      <c r="E1178" s="227"/>
      <c r="F1178" s="228"/>
      <c r="G1178" s="229"/>
      <c r="H1178" s="281">
        <f t="shared" ref="H1178:H1189" si="190">L1178+M1178+N1178</f>
        <v>0</v>
      </c>
      <c r="I1178" s="240">
        <f t="shared" si="189"/>
        <v>0</v>
      </c>
      <c r="J1178" s="229"/>
    </row>
    <row r="1179" customFormat="1" hidden="1" spans="1:10">
      <c r="A1179" s="167" t="s">
        <v>1057</v>
      </c>
      <c r="B1179" s="240"/>
      <c r="C1179" s="287">
        <v>0</v>
      </c>
      <c r="D1179" s="240"/>
      <c r="E1179" s="227"/>
      <c r="F1179" s="228"/>
      <c r="G1179" s="229"/>
      <c r="H1179" s="281">
        <f t="shared" si="190"/>
        <v>0</v>
      </c>
      <c r="I1179" s="240">
        <f t="shared" si="189"/>
        <v>0</v>
      </c>
      <c r="J1179" s="229"/>
    </row>
    <row r="1180" customFormat="1" hidden="1" spans="1:10">
      <c r="A1180" s="167" t="s">
        <v>1058</v>
      </c>
      <c r="B1180" s="240"/>
      <c r="C1180" s="287">
        <v>0</v>
      </c>
      <c r="D1180" s="240"/>
      <c r="E1180" s="227"/>
      <c r="F1180" s="228"/>
      <c r="G1180" s="229"/>
      <c r="H1180" s="281">
        <f t="shared" si="190"/>
        <v>0</v>
      </c>
      <c r="I1180" s="240">
        <f t="shared" si="189"/>
        <v>0</v>
      </c>
      <c r="J1180" s="229"/>
    </row>
    <row r="1181" customFormat="1" hidden="1" spans="1:10">
      <c r="A1181" s="167" t="s">
        <v>1059</v>
      </c>
      <c r="B1181" s="240"/>
      <c r="C1181" s="287">
        <v>0</v>
      </c>
      <c r="D1181" s="240"/>
      <c r="E1181" s="227"/>
      <c r="F1181" s="228"/>
      <c r="G1181" s="229"/>
      <c r="H1181" s="281">
        <f t="shared" si="190"/>
        <v>0</v>
      </c>
      <c r="I1181" s="240">
        <f t="shared" si="189"/>
        <v>0</v>
      </c>
      <c r="J1181" s="229"/>
    </row>
    <row r="1182" customFormat="1" hidden="1" spans="1:10">
      <c r="A1182" s="167" t="s">
        <v>1060</v>
      </c>
      <c r="B1182" s="240"/>
      <c r="C1182" s="287">
        <v>0</v>
      </c>
      <c r="D1182" s="240"/>
      <c r="E1182" s="227"/>
      <c r="F1182" s="228"/>
      <c r="G1182" s="229"/>
      <c r="H1182" s="281">
        <f t="shared" si="190"/>
        <v>0</v>
      </c>
      <c r="I1182" s="240">
        <f t="shared" si="189"/>
        <v>0</v>
      </c>
      <c r="J1182" s="229"/>
    </row>
    <row r="1183" customFormat="1" hidden="1" spans="1:10">
      <c r="A1183" s="167" t="s">
        <v>1061</v>
      </c>
      <c r="B1183" s="240"/>
      <c r="C1183" s="287">
        <v>0</v>
      </c>
      <c r="D1183" s="240"/>
      <c r="E1183" s="227"/>
      <c r="F1183" s="228"/>
      <c r="G1183" s="229"/>
      <c r="H1183" s="281">
        <f t="shared" si="190"/>
        <v>0</v>
      </c>
      <c r="I1183" s="240">
        <f t="shared" si="189"/>
        <v>0</v>
      </c>
      <c r="J1183" s="229"/>
    </row>
    <row r="1184" customFormat="1" hidden="1" spans="1:10">
      <c r="A1184" s="167" t="s">
        <v>1062</v>
      </c>
      <c r="B1184" s="240"/>
      <c r="C1184" s="287">
        <v>0</v>
      </c>
      <c r="D1184" s="240"/>
      <c r="E1184" s="227"/>
      <c r="F1184" s="228"/>
      <c r="G1184" s="229"/>
      <c r="H1184" s="281">
        <f t="shared" si="190"/>
        <v>0</v>
      </c>
      <c r="I1184" s="240">
        <f t="shared" si="189"/>
        <v>0</v>
      </c>
      <c r="J1184" s="229"/>
    </row>
    <row r="1185" customFormat="1" hidden="1" spans="1:10">
      <c r="A1185" s="167" t="s">
        <v>1063</v>
      </c>
      <c r="B1185" s="240"/>
      <c r="C1185" s="287">
        <v>0</v>
      </c>
      <c r="D1185" s="240"/>
      <c r="E1185" s="227"/>
      <c r="F1185" s="228"/>
      <c r="G1185" s="229"/>
      <c r="H1185" s="281">
        <f t="shared" si="190"/>
        <v>0</v>
      </c>
      <c r="I1185" s="240">
        <f t="shared" si="189"/>
        <v>0</v>
      </c>
      <c r="J1185" s="229"/>
    </row>
    <row r="1186" customFormat="1" hidden="1" spans="1:10">
      <c r="A1186" s="167" t="s">
        <v>1064</v>
      </c>
      <c r="B1186" s="240"/>
      <c r="C1186" s="287">
        <v>0</v>
      </c>
      <c r="D1186" s="240"/>
      <c r="E1186" s="227"/>
      <c r="F1186" s="228"/>
      <c r="G1186" s="229"/>
      <c r="H1186" s="281">
        <f t="shared" si="190"/>
        <v>0</v>
      </c>
      <c r="I1186" s="240">
        <f t="shared" si="189"/>
        <v>0</v>
      </c>
      <c r="J1186" s="229"/>
    </row>
    <row r="1187" customFormat="1" hidden="1" spans="1:10">
      <c r="A1187" s="167" t="s">
        <v>1065</v>
      </c>
      <c r="B1187" s="240"/>
      <c r="C1187" s="287">
        <v>0</v>
      </c>
      <c r="D1187" s="240"/>
      <c r="E1187" s="227"/>
      <c r="F1187" s="228"/>
      <c r="G1187" s="229"/>
      <c r="H1187" s="281">
        <f t="shared" si="190"/>
        <v>0</v>
      </c>
      <c r="I1187" s="240">
        <f t="shared" si="189"/>
        <v>0</v>
      </c>
      <c r="J1187" s="229"/>
    </row>
    <row r="1188" customFormat="1" hidden="1" spans="1:10">
      <c r="A1188" s="167" t="s">
        <v>1066</v>
      </c>
      <c r="B1188" s="240">
        <v>500</v>
      </c>
      <c r="C1188" s="287"/>
      <c r="D1188" s="240"/>
      <c r="E1188" s="227"/>
      <c r="F1188" s="228"/>
      <c r="G1188" s="229"/>
      <c r="H1188" s="281">
        <f t="shared" si="190"/>
        <v>0</v>
      </c>
      <c r="I1188" s="240"/>
      <c r="J1188" s="229"/>
    </row>
    <row r="1189" customFormat="1" hidden="1" spans="1:10">
      <c r="A1189" s="167" t="s">
        <v>1067</v>
      </c>
      <c r="B1189" s="240"/>
      <c r="C1189" s="287">
        <v>0</v>
      </c>
      <c r="D1189" s="240"/>
      <c r="E1189" s="227"/>
      <c r="F1189" s="228"/>
      <c r="G1189" s="229"/>
      <c r="H1189" s="281">
        <f t="shared" si="190"/>
        <v>0</v>
      </c>
      <c r="I1189" s="240">
        <f t="shared" ref="I1189:I1191" si="191">H1189-C1189</f>
        <v>0</v>
      </c>
      <c r="J1189" s="229"/>
    </row>
    <row r="1190" s="208" customFormat="1" spans="1:10">
      <c r="A1190" s="270" t="s">
        <v>1068</v>
      </c>
      <c r="B1190" s="294">
        <f>B1191+B1203+B1209+B1215+B1223+B1236+B1240+B1246</f>
        <v>2150</v>
      </c>
      <c r="C1190" s="311">
        <v>4203.430789</v>
      </c>
      <c r="D1190" s="294">
        <f>D1191+D1203+D1209+D1215+D1223+D1236+D1240+D1246</f>
        <v>1857</v>
      </c>
      <c r="E1190" s="294"/>
      <c r="F1190" s="294">
        <f>D1190-B1190</f>
        <v>-293</v>
      </c>
      <c r="G1190" s="294">
        <f>(D1190/B1190-1)*100</f>
        <v>-13.6279069767442</v>
      </c>
      <c r="H1190" s="311">
        <f>H1191+H1203+H1209+H1215+H1223+H1236+H1240+H1246</f>
        <v>3290</v>
      </c>
      <c r="I1190" s="294">
        <f t="shared" si="191"/>
        <v>-913.430789</v>
      </c>
      <c r="J1190" s="274">
        <f>(H1190/C1190-1)*100</f>
        <v>-21.7306013790061</v>
      </c>
    </row>
    <row r="1191" customFormat="1" hidden="1" spans="1:10">
      <c r="A1191" s="298" t="s">
        <v>1069</v>
      </c>
      <c r="B1191" s="308">
        <v>852</v>
      </c>
      <c r="C1191" s="304">
        <v>467.106544</v>
      </c>
      <c r="D1191" s="308">
        <f>SUM(D1192:D1202)</f>
        <v>672</v>
      </c>
      <c r="E1191" s="278">
        <f>D1191/C1191*100</f>
        <v>143.864394244068</v>
      </c>
      <c r="F1191" s="276">
        <f>D1191-B1191</f>
        <v>-180</v>
      </c>
      <c r="G1191" s="279">
        <f>(D1191/B1191-1)*100</f>
        <v>-21.1267605633803</v>
      </c>
      <c r="H1191" s="304">
        <f>SUM(H1192:H1202)</f>
        <v>420</v>
      </c>
      <c r="I1191" s="295">
        <f t="shared" si="191"/>
        <v>-47.106544</v>
      </c>
      <c r="J1191" s="279">
        <f>(H1191/C1191-1)*100</f>
        <v>-10.0847535974576</v>
      </c>
    </row>
    <row r="1192" customFormat="1" hidden="1" spans="1:12">
      <c r="A1192" s="167" t="s">
        <v>738</v>
      </c>
      <c r="B1192" s="240">
        <v>389</v>
      </c>
      <c r="C1192" s="287">
        <v>217.969544</v>
      </c>
      <c r="D1192" s="240">
        <v>348</v>
      </c>
      <c r="E1192" s="227"/>
      <c r="F1192" s="228"/>
      <c r="G1192" s="229"/>
      <c r="H1192" s="281">
        <f t="shared" ref="H1192:H1202" si="192">L1192+M1192+N1192</f>
        <v>408</v>
      </c>
      <c r="I1192" s="240"/>
      <c r="J1192" s="229"/>
      <c r="L1192">
        <v>408</v>
      </c>
    </row>
    <row r="1193" customFormat="1" hidden="1" spans="1:12">
      <c r="A1193" s="167" t="s">
        <v>739</v>
      </c>
      <c r="B1193" s="240">
        <v>211</v>
      </c>
      <c r="C1193" s="287">
        <v>245.225</v>
      </c>
      <c r="D1193" s="240">
        <v>286</v>
      </c>
      <c r="E1193" s="227"/>
      <c r="F1193" s="228"/>
      <c r="G1193" s="229"/>
      <c r="H1193" s="281">
        <f t="shared" si="192"/>
        <v>10</v>
      </c>
      <c r="I1193" s="240"/>
      <c r="J1193" s="229"/>
      <c r="L1193">
        <v>10</v>
      </c>
    </row>
    <row r="1194" customFormat="1" hidden="1" spans="1:10">
      <c r="A1194" s="167" t="s">
        <v>740</v>
      </c>
      <c r="B1194" s="240">
        <v>0</v>
      </c>
      <c r="C1194" s="287">
        <v>0</v>
      </c>
      <c r="D1194" s="240"/>
      <c r="E1194" s="227"/>
      <c r="F1194" s="228"/>
      <c r="G1194" s="229"/>
      <c r="H1194" s="281">
        <f t="shared" si="192"/>
        <v>0</v>
      </c>
      <c r="I1194" s="240"/>
      <c r="J1194" s="229"/>
    </row>
    <row r="1195" customFormat="1" hidden="1" spans="1:10">
      <c r="A1195" s="167" t="s">
        <v>1070</v>
      </c>
      <c r="B1195" s="240">
        <v>0</v>
      </c>
      <c r="C1195" s="287">
        <v>0</v>
      </c>
      <c r="D1195" s="240">
        <v>34</v>
      </c>
      <c r="E1195" s="227"/>
      <c r="F1195" s="228"/>
      <c r="G1195" s="229"/>
      <c r="H1195" s="281">
        <f t="shared" si="192"/>
        <v>0</v>
      </c>
      <c r="I1195" s="240"/>
      <c r="J1195" s="229"/>
    </row>
    <row r="1196" customFormat="1" hidden="1" spans="1:10">
      <c r="A1196" s="167" t="s">
        <v>1071</v>
      </c>
      <c r="B1196" s="240">
        <v>0</v>
      </c>
      <c r="C1196" s="287">
        <v>0</v>
      </c>
      <c r="D1196" s="240"/>
      <c r="E1196" s="227"/>
      <c r="F1196" s="228"/>
      <c r="G1196" s="229"/>
      <c r="H1196" s="281">
        <f t="shared" si="192"/>
        <v>0</v>
      </c>
      <c r="I1196" s="240"/>
      <c r="J1196" s="229"/>
    </row>
    <row r="1197" customFormat="1" hidden="1" spans="1:10">
      <c r="A1197" s="167" t="s">
        <v>1072</v>
      </c>
      <c r="B1197" s="240">
        <v>0</v>
      </c>
      <c r="C1197" s="287">
        <v>0</v>
      </c>
      <c r="D1197" s="240"/>
      <c r="E1197" s="227"/>
      <c r="F1197" s="228"/>
      <c r="G1197" s="229"/>
      <c r="H1197" s="281">
        <f t="shared" si="192"/>
        <v>0</v>
      </c>
      <c r="I1197" s="240"/>
      <c r="J1197" s="229"/>
    </row>
    <row r="1198" customFormat="1" hidden="1" spans="1:10">
      <c r="A1198" s="167" t="s">
        <v>1073</v>
      </c>
      <c r="B1198" s="240">
        <v>0</v>
      </c>
      <c r="C1198" s="287">
        <v>0</v>
      </c>
      <c r="D1198" s="240"/>
      <c r="E1198" s="227"/>
      <c r="F1198" s="228"/>
      <c r="G1198" s="229"/>
      <c r="H1198" s="281">
        <f t="shared" si="192"/>
        <v>0</v>
      </c>
      <c r="I1198" s="240"/>
      <c r="J1198" s="229"/>
    </row>
    <row r="1199" customFormat="1" hidden="1" spans="1:10">
      <c r="A1199" s="167" t="s">
        <v>1074</v>
      </c>
      <c r="B1199" s="240">
        <v>0</v>
      </c>
      <c r="C1199" s="287">
        <v>0</v>
      </c>
      <c r="D1199" s="240"/>
      <c r="E1199" s="227"/>
      <c r="F1199" s="228"/>
      <c r="G1199" s="229"/>
      <c r="H1199" s="281">
        <f t="shared" si="192"/>
        <v>0</v>
      </c>
      <c r="I1199" s="240"/>
      <c r="J1199" s="229"/>
    </row>
    <row r="1200" customFormat="1" hidden="1" spans="1:10">
      <c r="A1200" s="167" t="s">
        <v>1075</v>
      </c>
      <c r="B1200" s="240">
        <v>4</v>
      </c>
      <c r="C1200" s="287">
        <v>3.912</v>
      </c>
      <c r="D1200" s="240">
        <v>4</v>
      </c>
      <c r="E1200" s="227"/>
      <c r="F1200" s="228"/>
      <c r="G1200" s="229"/>
      <c r="H1200" s="281">
        <f t="shared" si="192"/>
        <v>0</v>
      </c>
      <c r="I1200" s="240"/>
      <c r="J1200" s="229"/>
    </row>
    <row r="1201" customFormat="1" hidden="1" spans="1:10">
      <c r="A1201" s="167" t="s">
        <v>757</v>
      </c>
      <c r="B1201" s="240">
        <v>0</v>
      </c>
      <c r="C1201" s="287">
        <v>0</v>
      </c>
      <c r="D1201" s="240"/>
      <c r="E1201" s="227"/>
      <c r="F1201" s="228"/>
      <c r="G1201" s="229"/>
      <c r="H1201" s="281">
        <f t="shared" si="192"/>
        <v>0</v>
      </c>
      <c r="I1201" s="240"/>
      <c r="J1201" s="229"/>
    </row>
    <row r="1202" customFormat="1" hidden="1" spans="1:12">
      <c r="A1202" s="167" t="s">
        <v>1076</v>
      </c>
      <c r="B1202" s="240">
        <v>248</v>
      </c>
      <c r="C1202" s="287">
        <v>0</v>
      </c>
      <c r="D1202" s="240"/>
      <c r="E1202" s="227"/>
      <c r="F1202" s="228"/>
      <c r="G1202" s="229"/>
      <c r="H1202" s="281">
        <f t="shared" si="192"/>
        <v>2</v>
      </c>
      <c r="I1202" s="240"/>
      <c r="J1202" s="229"/>
      <c r="L1202">
        <v>2</v>
      </c>
    </row>
    <row r="1203" customFormat="1" hidden="1" spans="1:10">
      <c r="A1203" s="298" t="s">
        <v>1077</v>
      </c>
      <c r="B1203" s="308">
        <v>741</v>
      </c>
      <c r="C1203" s="304">
        <v>791.6046</v>
      </c>
      <c r="D1203" s="308">
        <f>SUM(D1204:D1208)</f>
        <v>802</v>
      </c>
      <c r="E1203" s="278">
        <f>D1203/C1203*100</f>
        <v>101.313206113254</v>
      </c>
      <c r="F1203" s="276">
        <f>D1203-B1203</f>
        <v>61</v>
      </c>
      <c r="G1203" s="279">
        <f>(D1203/B1203-1)*100</f>
        <v>8.23211875843455</v>
      </c>
      <c r="H1203" s="304">
        <f>SUM(H1204:H1208)</f>
        <v>954</v>
      </c>
      <c r="I1203" s="295">
        <f>H1203-C1203</f>
        <v>162.3954</v>
      </c>
      <c r="J1203" s="279">
        <f>(H1203/C1203-1)*100</f>
        <v>20.5147115112772</v>
      </c>
    </row>
    <row r="1204" customFormat="1" hidden="1" spans="1:10">
      <c r="A1204" s="167" t="s">
        <v>738</v>
      </c>
      <c r="B1204" s="240">
        <v>0</v>
      </c>
      <c r="C1204" s="287">
        <v>0</v>
      </c>
      <c r="D1204" s="240">
        <v>14</v>
      </c>
      <c r="E1204" s="227"/>
      <c r="F1204" s="228"/>
      <c r="G1204" s="229"/>
      <c r="H1204" s="281">
        <f t="shared" ref="H1204:H1208" si="193">L1204+M1204+N1204</f>
        <v>0</v>
      </c>
      <c r="I1204" s="240"/>
      <c r="J1204" s="229"/>
    </row>
    <row r="1205" customFormat="1" hidden="1" spans="1:12">
      <c r="A1205" s="167" t="s">
        <v>739</v>
      </c>
      <c r="B1205" s="240">
        <v>562</v>
      </c>
      <c r="C1205" s="287">
        <v>26.0069</v>
      </c>
      <c r="D1205" s="240">
        <v>71</v>
      </c>
      <c r="E1205" s="227"/>
      <c r="F1205" s="228"/>
      <c r="G1205" s="229"/>
      <c r="H1205" s="281">
        <f t="shared" si="193"/>
        <v>62</v>
      </c>
      <c r="I1205" s="240"/>
      <c r="J1205" s="229"/>
      <c r="L1205">
        <v>62</v>
      </c>
    </row>
    <row r="1206" customFormat="1" hidden="1" spans="1:10">
      <c r="A1206" s="167" t="s">
        <v>740</v>
      </c>
      <c r="B1206" s="240">
        <v>0</v>
      </c>
      <c r="C1206" s="287">
        <v>0</v>
      </c>
      <c r="D1206" s="240"/>
      <c r="E1206" s="227"/>
      <c r="F1206" s="228"/>
      <c r="G1206" s="229"/>
      <c r="H1206" s="281">
        <f t="shared" si="193"/>
        <v>0</v>
      </c>
      <c r="I1206" s="240"/>
      <c r="J1206" s="229"/>
    </row>
    <row r="1207" customFormat="1" hidden="1" spans="1:12">
      <c r="A1207" s="167" t="s">
        <v>1078</v>
      </c>
      <c r="B1207" s="240">
        <v>179</v>
      </c>
      <c r="C1207" s="287">
        <v>765.5977</v>
      </c>
      <c r="D1207" s="240">
        <v>717</v>
      </c>
      <c r="E1207" s="227"/>
      <c r="F1207" s="228"/>
      <c r="G1207" s="229"/>
      <c r="H1207" s="281">
        <f t="shared" si="193"/>
        <v>892</v>
      </c>
      <c r="I1207" s="240"/>
      <c r="J1207" s="229"/>
      <c r="L1207">
        <v>892</v>
      </c>
    </row>
    <row r="1208" customFormat="1" hidden="1" spans="1:10">
      <c r="A1208" s="167" t="s">
        <v>1079</v>
      </c>
      <c r="B1208" s="240"/>
      <c r="C1208" s="287">
        <v>0</v>
      </c>
      <c r="D1208" s="240"/>
      <c r="E1208" s="227"/>
      <c r="F1208" s="228"/>
      <c r="G1208" s="229"/>
      <c r="H1208" s="281">
        <f t="shared" si="193"/>
        <v>0</v>
      </c>
      <c r="I1208" s="240"/>
      <c r="J1208" s="229"/>
    </row>
    <row r="1209" customFormat="1" hidden="1" spans="1:10">
      <c r="A1209" s="298" t="s">
        <v>1080</v>
      </c>
      <c r="B1209" s="308"/>
      <c r="C1209" s="304"/>
      <c r="D1209" s="308">
        <f>SUM(D1210:D1214)</f>
        <v>8</v>
      </c>
      <c r="E1209" s="278"/>
      <c r="F1209" s="276"/>
      <c r="G1209" s="279"/>
      <c r="H1209" s="304"/>
      <c r="I1209" s="295">
        <f>H1209-C1209</f>
        <v>0</v>
      </c>
      <c r="J1209" s="279"/>
    </row>
    <row r="1210" customFormat="1" hidden="1" spans="1:10">
      <c r="A1210" s="167" t="s">
        <v>738</v>
      </c>
      <c r="B1210" s="240"/>
      <c r="C1210" s="287">
        <v>0</v>
      </c>
      <c r="D1210" s="240"/>
      <c r="E1210" s="227"/>
      <c r="F1210" s="228"/>
      <c r="G1210" s="229"/>
      <c r="H1210" s="281">
        <f t="shared" ref="H1210:H1214" si="194">L1210+M1210+N1210</f>
        <v>0</v>
      </c>
      <c r="I1210" s="240"/>
      <c r="J1210" s="229"/>
    </row>
    <row r="1211" customFormat="1" hidden="1" spans="1:10">
      <c r="A1211" s="167" t="s">
        <v>739</v>
      </c>
      <c r="B1211" s="240"/>
      <c r="C1211" s="287">
        <v>0</v>
      </c>
      <c r="D1211" s="240">
        <v>8</v>
      </c>
      <c r="E1211" s="227"/>
      <c r="F1211" s="228"/>
      <c r="G1211" s="229"/>
      <c r="H1211" s="281">
        <f t="shared" si="194"/>
        <v>0</v>
      </c>
      <c r="I1211" s="240"/>
      <c r="J1211" s="229"/>
    </row>
    <row r="1212" customFormat="1" hidden="1" spans="1:10">
      <c r="A1212" s="167" t="s">
        <v>740</v>
      </c>
      <c r="B1212" s="240"/>
      <c r="C1212" s="287">
        <v>0</v>
      </c>
      <c r="D1212" s="240"/>
      <c r="E1212" s="227"/>
      <c r="F1212" s="228"/>
      <c r="G1212" s="229"/>
      <c r="H1212" s="281">
        <f t="shared" si="194"/>
        <v>0</v>
      </c>
      <c r="I1212" s="240"/>
      <c r="J1212" s="229"/>
    </row>
    <row r="1213" customFormat="1" hidden="1" spans="1:10">
      <c r="A1213" s="167" t="s">
        <v>1081</v>
      </c>
      <c r="B1213" s="240"/>
      <c r="C1213" s="287">
        <v>0</v>
      </c>
      <c r="D1213" s="240"/>
      <c r="E1213" s="227"/>
      <c r="F1213" s="228"/>
      <c r="G1213" s="229"/>
      <c r="H1213" s="281">
        <f t="shared" si="194"/>
        <v>0</v>
      </c>
      <c r="I1213" s="240"/>
      <c r="J1213" s="229"/>
    </row>
    <row r="1214" customFormat="1" hidden="1" spans="1:10">
      <c r="A1214" s="167" t="s">
        <v>1082</v>
      </c>
      <c r="B1214" s="240"/>
      <c r="C1214" s="287">
        <v>0</v>
      </c>
      <c r="D1214" s="240"/>
      <c r="E1214" s="227"/>
      <c r="F1214" s="228"/>
      <c r="G1214" s="229"/>
      <c r="H1214" s="281">
        <f t="shared" si="194"/>
        <v>0</v>
      </c>
      <c r="I1214" s="240"/>
      <c r="J1214" s="229"/>
    </row>
    <row r="1215" customFormat="1" hidden="1" spans="1:10">
      <c r="A1215" s="298" t="s">
        <v>1083</v>
      </c>
      <c r="B1215" s="308"/>
      <c r="C1215" s="304"/>
      <c r="D1215" s="308"/>
      <c r="E1215" s="278"/>
      <c r="F1215" s="276"/>
      <c r="G1215" s="279"/>
      <c r="H1215" s="304"/>
      <c r="I1215" s="295">
        <f>H1215-C1215</f>
        <v>0</v>
      </c>
      <c r="J1215" s="279"/>
    </row>
    <row r="1216" customFormat="1" hidden="1" spans="1:10">
      <c r="A1216" s="167" t="s">
        <v>738</v>
      </c>
      <c r="B1216" s="240"/>
      <c r="C1216" s="287">
        <v>0</v>
      </c>
      <c r="D1216" s="240"/>
      <c r="E1216" s="227"/>
      <c r="F1216" s="228"/>
      <c r="G1216" s="229"/>
      <c r="H1216" s="281">
        <f t="shared" ref="H1216:H1222" si="195">L1216+M1216+N1216</f>
        <v>0</v>
      </c>
      <c r="I1216" s="240"/>
      <c r="J1216" s="229"/>
    </row>
    <row r="1217" customFormat="1" hidden="1" spans="1:10">
      <c r="A1217" s="167" t="s">
        <v>739</v>
      </c>
      <c r="B1217" s="240"/>
      <c r="C1217" s="287">
        <v>0</v>
      </c>
      <c r="D1217" s="240"/>
      <c r="E1217" s="227"/>
      <c r="F1217" s="228"/>
      <c r="G1217" s="229"/>
      <c r="H1217" s="281">
        <f t="shared" si="195"/>
        <v>0</v>
      </c>
      <c r="I1217" s="240"/>
      <c r="J1217" s="229"/>
    </row>
    <row r="1218" customFormat="1" hidden="1" spans="1:10">
      <c r="A1218" s="167" t="s">
        <v>740</v>
      </c>
      <c r="B1218" s="240"/>
      <c r="C1218" s="287">
        <v>0</v>
      </c>
      <c r="D1218" s="240"/>
      <c r="E1218" s="227"/>
      <c r="F1218" s="228"/>
      <c r="G1218" s="229"/>
      <c r="H1218" s="281">
        <f t="shared" si="195"/>
        <v>0</v>
      </c>
      <c r="I1218" s="240"/>
      <c r="J1218" s="229"/>
    </row>
    <row r="1219" customFormat="1" hidden="1" spans="1:10">
      <c r="A1219" s="167" t="s">
        <v>1084</v>
      </c>
      <c r="B1219" s="240"/>
      <c r="C1219" s="287">
        <v>0</v>
      </c>
      <c r="D1219" s="240"/>
      <c r="E1219" s="227"/>
      <c r="F1219" s="228"/>
      <c r="G1219" s="229"/>
      <c r="H1219" s="281">
        <f t="shared" si="195"/>
        <v>0</v>
      </c>
      <c r="I1219" s="240"/>
      <c r="J1219" s="229"/>
    </row>
    <row r="1220" customFormat="1" hidden="1" spans="1:10">
      <c r="A1220" s="167" t="s">
        <v>1085</v>
      </c>
      <c r="B1220" s="240"/>
      <c r="C1220" s="287">
        <v>0</v>
      </c>
      <c r="D1220" s="240"/>
      <c r="E1220" s="227"/>
      <c r="F1220" s="228"/>
      <c r="G1220" s="229"/>
      <c r="H1220" s="281">
        <f t="shared" si="195"/>
        <v>0</v>
      </c>
      <c r="I1220" s="240"/>
      <c r="J1220" s="229"/>
    </row>
    <row r="1221" customFormat="1" hidden="1" spans="1:10">
      <c r="A1221" s="167" t="s">
        <v>757</v>
      </c>
      <c r="B1221" s="240"/>
      <c r="C1221" s="287">
        <v>0</v>
      </c>
      <c r="D1221" s="240"/>
      <c r="E1221" s="227"/>
      <c r="F1221" s="228"/>
      <c r="G1221" s="229"/>
      <c r="H1221" s="281">
        <f t="shared" si="195"/>
        <v>0</v>
      </c>
      <c r="I1221" s="240"/>
      <c r="J1221" s="229"/>
    </row>
    <row r="1222" customFormat="1" hidden="1" spans="1:10">
      <c r="A1222" s="167" t="s">
        <v>1086</v>
      </c>
      <c r="B1222" s="240"/>
      <c r="C1222" s="287">
        <v>0</v>
      </c>
      <c r="D1222" s="240"/>
      <c r="E1222" s="227"/>
      <c r="F1222" s="228"/>
      <c r="G1222" s="229"/>
      <c r="H1222" s="281">
        <f t="shared" si="195"/>
        <v>0</v>
      </c>
      <c r="I1222" s="240"/>
      <c r="J1222" s="229"/>
    </row>
    <row r="1223" customFormat="1" hidden="1" spans="1:10">
      <c r="A1223" s="298" t="s">
        <v>1087</v>
      </c>
      <c r="B1223" s="308"/>
      <c r="C1223" s="304">
        <v>18</v>
      </c>
      <c r="D1223" s="308">
        <f>SUM(D1224:D1235)</f>
        <v>18</v>
      </c>
      <c r="E1223" s="278">
        <f>D1223/C1223*100</f>
        <v>100</v>
      </c>
      <c r="F1223" s="276">
        <f>D1223-B1223</f>
        <v>18</v>
      </c>
      <c r="G1223" s="279" t="e">
        <f>(D1223/B1223-1)*100</f>
        <v>#DIV/0!</v>
      </c>
      <c r="H1223" s="304">
        <f>SUM(H1224:H1235)</f>
        <v>1</v>
      </c>
      <c r="I1223" s="295">
        <f>H1223-C1223</f>
        <v>-17</v>
      </c>
      <c r="J1223" s="279">
        <f>(H1223/C1223-1)*100</f>
        <v>-94.4444444444444</v>
      </c>
    </row>
    <row r="1224" customFormat="1" hidden="1" spans="1:10">
      <c r="A1224" s="167" t="s">
        <v>738</v>
      </c>
      <c r="B1224" s="240"/>
      <c r="C1224" s="287">
        <v>0</v>
      </c>
      <c r="D1224" s="240"/>
      <c r="E1224" s="227"/>
      <c r="F1224" s="228"/>
      <c r="G1224" s="229"/>
      <c r="H1224" s="281">
        <f t="shared" ref="H1224:H1235" si="196">L1224+M1224+N1224</f>
        <v>0</v>
      </c>
      <c r="I1224" s="240"/>
      <c r="J1224" s="229"/>
    </row>
    <row r="1225" customFormat="1" hidden="1" spans="1:10">
      <c r="A1225" s="167" t="s">
        <v>739</v>
      </c>
      <c r="B1225" s="240"/>
      <c r="C1225" s="287">
        <v>0</v>
      </c>
      <c r="D1225" s="240"/>
      <c r="E1225" s="227"/>
      <c r="F1225" s="228"/>
      <c r="G1225" s="229"/>
      <c r="H1225" s="281">
        <f t="shared" si="196"/>
        <v>0</v>
      </c>
      <c r="I1225" s="240"/>
      <c r="J1225" s="229"/>
    </row>
    <row r="1226" customFormat="1" hidden="1" spans="1:10">
      <c r="A1226" s="167" t="s">
        <v>740</v>
      </c>
      <c r="B1226" s="240"/>
      <c r="C1226" s="287">
        <v>0</v>
      </c>
      <c r="D1226" s="240"/>
      <c r="E1226" s="227"/>
      <c r="F1226" s="228"/>
      <c r="G1226" s="229"/>
      <c r="H1226" s="281">
        <f t="shared" si="196"/>
        <v>0</v>
      </c>
      <c r="I1226" s="240"/>
      <c r="J1226" s="229"/>
    </row>
    <row r="1227" customFormat="1" hidden="1" spans="1:12">
      <c r="A1227" s="167" t="s">
        <v>1088</v>
      </c>
      <c r="B1227" s="240"/>
      <c r="C1227" s="287">
        <v>0</v>
      </c>
      <c r="D1227" s="240"/>
      <c r="E1227" s="227"/>
      <c r="F1227" s="228"/>
      <c r="G1227" s="229"/>
      <c r="H1227" s="281">
        <f t="shared" si="196"/>
        <v>1</v>
      </c>
      <c r="I1227" s="240"/>
      <c r="J1227" s="229"/>
      <c r="L1227">
        <v>1</v>
      </c>
    </row>
    <row r="1228" customFormat="1" hidden="1" spans="1:10">
      <c r="A1228" s="167" t="s">
        <v>1089</v>
      </c>
      <c r="B1228" s="240"/>
      <c r="C1228" s="287">
        <v>0</v>
      </c>
      <c r="D1228" s="240"/>
      <c r="E1228" s="227"/>
      <c r="F1228" s="228"/>
      <c r="G1228" s="229"/>
      <c r="H1228" s="281">
        <f t="shared" si="196"/>
        <v>0</v>
      </c>
      <c r="I1228" s="240"/>
      <c r="J1228" s="229"/>
    </row>
    <row r="1229" customFormat="1" hidden="1" spans="1:10">
      <c r="A1229" s="167" t="s">
        <v>1090</v>
      </c>
      <c r="B1229" s="240"/>
      <c r="C1229" s="287">
        <v>0</v>
      </c>
      <c r="D1229" s="240"/>
      <c r="E1229" s="227"/>
      <c r="F1229" s="228"/>
      <c r="G1229" s="229"/>
      <c r="H1229" s="281">
        <f t="shared" si="196"/>
        <v>0</v>
      </c>
      <c r="I1229" s="240"/>
      <c r="J1229" s="229"/>
    </row>
    <row r="1230" customFormat="1" hidden="1" spans="1:10">
      <c r="A1230" s="167" t="s">
        <v>1091</v>
      </c>
      <c r="B1230" s="240"/>
      <c r="C1230" s="287">
        <v>18</v>
      </c>
      <c r="D1230" s="240">
        <v>18</v>
      </c>
      <c r="E1230" s="227"/>
      <c r="F1230" s="228"/>
      <c r="G1230" s="229"/>
      <c r="H1230" s="281">
        <f t="shared" si="196"/>
        <v>0</v>
      </c>
      <c r="I1230" s="240"/>
      <c r="J1230" s="229"/>
    </row>
    <row r="1231" customFormat="1" hidden="1" spans="1:10">
      <c r="A1231" s="167" t="s">
        <v>1092</v>
      </c>
      <c r="B1231" s="240"/>
      <c r="C1231" s="287">
        <v>0</v>
      </c>
      <c r="D1231" s="240"/>
      <c r="E1231" s="227"/>
      <c r="F1231" s="228"/>
      <c r="G1231" s="229"/>
      <c r="H1231" s="281">
        <f t="shared" si="196"/>
        <v>0</v>
      </c>
      <c r="I1231" s="240"/>
      <c r="J1231" s="229"/>
    </row>
    <row r="1232" customFormat="1" hidden="1" spans="1:10">
      <c r="A1232" s="167" t="s">
        <v>1093</v>
      </c>
      <c r="B1232" s="240"/>
      <c r="C1232" s="287">
        <v>0</v>
      </c>
      <c r="D1232" s="240"/>
      <c r="E1232" s="227"/>
      <c r="F1232" s="228"/>
      <c r="G1232" s="229"/>
      <c r="H1232" s="281">
        <f t="shared" si="196"/>
        <v>0</v>
      </c>
      <c r="I1232" s="240"/>
      <c r="J1232" s="229"/>
    </row>
    <row r="1233" customFormat="1" hidden="1" spans="1:10">
      <c r="A1233" s="167" t="s">
        <v>1094</v>
      </c>
      <c r="B1233" s="240"/>
      <c r="C1233" s="287">
        <v>0</v>
      </c>
      <c r="D1233" s="240"/>
      <c r="E1233" s="227"/>
      <c r="F1233" s="228"/>
      <c r="G1233" s="229"/>
      <c r="H1233" s="281">
        <f t="shared" si="196"/>
        <v>0</v>
      </c>
      <c r="I1233" s="240"/>
      <c r="J1233" s="229"/>
    </row>
    <row r="1234" customFormat="1" hidden="1" spans="1:10">
      <c r="A1234" s="167" t="s">
        <v>1095</v>
      </c>
      <c r="B1234" s="240"/>
      <c r="C1234" s="287">
        <v>0</v>
      </c>
      <c r="D1234" s="240"/>
      <c r="E1234" s="227"/>
      <c r="F1234" s="228"/>
      <c r="G1234" s="229"/>
      <c r="H1234" s="281">
        <f t="shared" si="196"/>
        <v>0</v>
      </c>
      <c r="I1234" s="240"/>
      <c r="J1234" s="229"/>
    </row>
    <row r="1235" customFormat="1" hidden="1" spans="1:10">
      <c r="A1235" s="167" t="s">
        <v>1096</v>
      </c>
      <c r="B1235" s="240"/>
      <c r="C1235" s="287">
        <v>0</v>
      </c>
      <c r="D1235" s="240"/>
      <c r="E1235" s="227"/>
      <c r="F1235" s="228"/>
      <c r="G1235" s="229"/>
      <c r="H1235" s="281">
        <f t="shared" si="196"/>
        <v>0</v>
      </c>
      <c r="I1235" s="240"/>
      <c r="J1235" s="229"/>
    </row>
    <row r="1236" customFormat="1" hidden="1" spans="1:10">
      <c r="A1236" s="298" t="s">
        <v>1097</v>
      </c>
      <c r="B1236" s="308">
        <v>1</v>
      </c>
      <c r="C1236" s="304">
        <v>2170.4622</v>
      </c>
      <c r="D1236" s="308">
        <f>SUM(D1237:D1239)</f>
        <v>17</v>
      </c>
      <c r="E1236" s="278"/>
      <c r="F1236" s="276">
        <f>D1236-B1236</f>
        <v>16</v>
      </c>
      <c r="G1236" s="279"/>
      <c r="H1236" s="304">
        <f>SUM(H1237:H1239)</f>
        <v>1915</v>
      </c>
      <c r="I1236" s="295">
        <f>H1236-C1236</f>
        <v>-255.4622</v>
      </c>
      <c r="J1236" s="279"/>
    </row>
    <row r="1237" customFormat="1" hidden="1" spans="1:14">
      <c r="A1237" s="167" t="s">
        <v>1098</v>
      </c>
      <c r="B1237" s="240">
        <v>1</v>
      </c>
      <c r="C1237" s="287">
        <v>2170.4622</v>
      </c>
      <c r="D1237" s="240">
        <v>5</v>
      </c>
      <c r="E1237" s="227"/>
      <c r="F1237" s="228"/>
      <c r="G1237" s="229"/>
      <c r="H1237" s="281">
        <f t="shared" ref="H1237:H1239" si="197">L1237+M1237+N1237</f>
        <v>1915</v>
      </c>
      <c r="I1237" s="240"/>
      <c r="J1237" s="229"/>
      <c r="N1237">
        <v>1915</v>
      </c>
    </row>
    <row r="1238" customFormat="1" hidden="1" spans="1:10">
      <c r="A1238" s="167" t="s">
        <v>1099</v>
      </c>
      <c r="B1238" s="240"/>
      <c r="C1238" s="287">
        <v>0</v>
      </c>
      <c r="D1238" s="240"/>
      <c r="E1238" s="227"/>
      <c r="F1238" s="228"/>
      <c r="G1238" s="229"/>
      <c r="H1238" s="281">
        <f t="shared" si="197"/>
        <v>0</v>
      </c>
      <c r="I1238" s="240"/>
      <c r="J1238" s="229"/>
    </row>
    <row r="1239" customFormat="1" hidden="1" spans="1:10">
      <c r="A1239" s="167" t="s">
        <v>1100</v>
      </c>
      <c r="B1239" s="240"/>
      <c r="C1239" s="287">
        <v>0</v>
      </c>
      <c r="D1239" s="240">
        <v>12</v>
      </c>
      <c r="E1239" s="227"/>
      <c r="F1239" s="228"/>
      <c r="G1239" s="229"/>
      <c r="H1239" s="281">
        <f t="shared" si="197"/>
        <v>0</v>
      </c>
      <c r="I1239" s="240"/>
      <c r="J1239" s="229"/>
    </row>
    <row r="1240" customFormat="1" hidden="1" spans="1:10">
      <c r="A1240" s="298" t="s">
        <v>1101</v>
      </c>
      <c r="B1240" s="308">
        <v>189</v>
      </c>
      <c r="C1240" s="304">
        <v>434.328658</v>
      </c>
      <c r="D1240" s="308">
        <f>SUM(D1241:D1245)</f>
        <v>340</v>
      </c>
      <c r="E1240" s="278"/>
      <c r="F1240" s="276">
        <f>D1240-B1240</f>
        <v>151</v>
      </c>
      <c r="G1240" s="279">
        <f>(D1240/B1240-1)*100</f>
        <v>79.8941798941799</v>
      </c>
      <c r="H1240" s="304"/>
      <c r="I1240" s="295">
        <f>H1240-C1240</f>
        <v>-434.328658</v>
      </c>
      <c r="J1240" s="279"/>
    </row>
    <row r="1241" customFormat="1" hidden="1" spans="1:10">
      <c r="A1241" s="167" t="s">
        <v>1102</v>
      </c>
      <c r="B1241" s="240">
        <v>20</v>
      </c>
      <c r="C1241" s="287">
        <v>0</v>
      </c>
      <c r="D1241" s="240"/>
      <c r="E1241" s="227"/>
      <c r="F1241" s="228"/>
      <c r="G1241" s="229"/>
      <c r="H1241" s="281">
        <f t="shared" ref="H1241:H1245" si="198">L1241+M1241+N1241</f>
        <v>0</v>
      </c>
      <c r="I1241" s="240"/>
      <c r="J1241" s="229"/>
    </row>
    <row r="1242" customFormat="1" hidden="1" spans="1:10">
      <c r="A1242" s="167" t="s">
        <v>1103</v>
      </c>
      <c r="B1242" s="240">
        <v>0</v>
      </c>
      <c r="C1242" s="287">
        <v>0</v>
      </c>
      <c r="D1242" s="240"/>
      <c r="E1242" s="227"/>
      <c r="F1242" s="228"/>
      <c r="G1242" s="229"/>
      <c r="H1242" s="281">
        <f t="shared" si="198"/>
        <v>0</v>
      </c>
      <c r="I1242" s="240"/>
      <c r="J1242" s="229"/>
    </row>
    <row r="1243" customFormat="1" hidden="1" spans="1:10">
      <c r="A1243" s="167" t="s">
        <v>1104</v>
      </c>
      <c r="B1243" s="240">
        <v>0</v>
      </c>
      <c r="C1243" s="287">
        <v>50</v>
      </c>
      <c r="D1243" s="240">
        <v>48</v>
      </c>
      <c r="E1243" s="227"/>
      <c r="F1243" s="228"/>
      <c r="G1243" s="229"/>
      <c r="H1243" s="281">
        <f t="shared" si="198"/>
        <v>0</v>
      </c>
      <c r="I1243" s="240"/>
      <c r="J1243" s="229"/>
    </row>
    <row r="1244" customFormat="1" hidden="1" spans="1:10">
      <c r="A1244" s="167" t="s">
        <v>1105</v>
      </c>
      <c r="B1244" s="240">
        <v>120</v>
      </c>
      <c r="C1244" s="287">
        <v>164.328658</v>
      </c>
      <c r="D1244" s="240">
        <v>144</v>
      </c>
      <c r="E1244" s="227"/>
      <c r="F1244" s="228"/>
      <c r="G1244" s="229"/>
      <c r="H1244" s="281">
        <f t="shared" si="198"/>
        <v>0</v>
      </c>
      <c r="I1244" s="240"/>
      <c r="J1244" s="229"/>
    </row>
    <row r="1245" customFormat="1" hidden="1" spans="1:10">
      <c r="A1245" s="167" t="s">
        <v>1106</v>
      </c>
      <c r="B1245" s="240">
        <v>49</v>
      </c>
      <c r="C1245" s="287">
        <v>220</v>
      </c>
      <c r="D1245" s="240">
        <v>148</v>
      </c>
      <c r="E1245" s="227"/>
      <c r="F1245" s="228"/>
      <c r="G1245" s="229"/>
      <c r="H1245" s="281">
        <f t="shared" si="198"/>
        <v>0</v>
      </c>
      <c r="I1245" s="240"/>
      <c r="J1245" s="229"/>
    </row>
    <row r="1246" customFormat="1" hidden="1" spans="1:10">
      <c r="A1246" s="298" t="s">
        <v>1107</v>
      </c>
      <c r="B1246" s="308">
        <v>367</v>
      </c>
      <c r="C1246" s="304">
        <v>321.928787</v>
      </c>
      <c r="D1246" s="308"/>
      <c r="E1246" s="278"/>
      <c r="F1246" s="276"/>
      <c r="G1246" s="279"/>
      <c r="H1246" s="304"/>
      <c r="I1246" s="295">
        <f t="shared" ref="I1246:I1248" si="199">H1246-C1246</f>
        <v>-321.928787</v>
      </c>
      <c r="J1246" s="279"/>
    </row>
    <row r="1247" s="208" customFormat="1" spans="1:12">
      <c r="A1247" s="270" t="s">
        <v>1108</v>
      </c>
      <c r="B1247" s="294"/>
      <c r="C1247" s="311">
        <v>2005</v>
      </c>
      <c r="D1247" s="294"/>
      <c r="E1247" s="294"/>
      <c r="F1247" s="294">
        <v>38</v>
      </c>
      <c r="G1247" s="294">
        <v>18.0094786729858</v>
      </c>
      <c r="H1247" s="311">
        <f t="shared" ref="H1247:H1250" si="200">L1247+M1247+N1247</f>
        <v>2618</v>
      </c>
      <c r="I1247" s="294">
        <f t="shared" si="199"/>
        <v>613</v>
      </c>
      <c r="J1247" s="274">
        <f t="shared" ref="J1247:J1251" si="201">(H1247/C1247-1)*100</f>
        <v>30.573566084788</v>
      </c>
      <c r="L1247" s="208">
        <v>2618</v>
      </c>
    </row>
    <row r="1248" s="208" customFormat="1" spans="1:10">
      <c r="A1248" s="270" t="s">
        <v>1109</v>
      </c>
      <c r="B1248" s="271">
        <f>SUM(B1249:B1250)</f>
        <v>-25937</v>
      </c>
      <c r="C1248" s="272">
        <v>4839</v>
      </c>
      <c r="D1248" s="271">
        <f>SUM(D1249:D1250)</f>
        <v>-22814</v>
      </c>
      <c r="E1248" s="273">
        <f>D1248/C1248*100</f>
        <v>-471.461045670593</v>
      </c>
      <c r="F1248" s="271">
        <f>D1248-B1248</f>
        <v>3123</v>
      </c>
      <c r="G1248" s="274">
        <f>(D1248/B1248-1)*100</f>
        <v>-12.040714037861</v>
      </c>
      <c r="H1248" s="272">
        <f>SUM(H1249:H1250)</f>
        <v>5947</v>
      </c>
      <c r="I1248" s="294">
        <f t="shared" si="199"/>
        <v>1108</v>
      </c>
      <c r="J1248" s="274">
        <f t="shared" si="201"/>
        <v>22.8972928290969</v>
      </c>
    </row>
    <row r="1249" customFormat="1" hidden="1" spans="1:10">
      <c r="A1249" s="167" t="s">
        <v>1110</v>
      </c>
      <c r="B1249" s="240"/>
      <c r="C1249" s="281">
        <v>0</v>
      </c>
      <c r="D1249" s="240"/>
      <c r="E1249" s="227"/>
      <c r="F1249" s="240"/>
      <c r="G1249" s="229"/>
      <c r="H1249" s="281">
        <f t="shared" si="200"/>
        <v>0</v>
      </c>
      <c r="I1249" s="240"/>
      <c r="J1249" s="229"/>
    </row>
    <row r="1250" s="208" customFormat="1" hidden="1" spans="1:14">
      <c r="A1250" s="283" t="s">
        <v>1111</v>
      </c>
      <c r="B1250" s="240">
        <v>-25937</v>
      </c>
      <c r="C1250" s="281">
        <v>4839</v>
      </c>
      <c r="D1250" s="240">
        <v>-22814</v>
      </c>
      <c r="E1250" s="227"/>
      <c r="F1250" s="228"/>
      <c r="G1250" s="229"/>
      <c r="H1250" s="281">
        <f t="shared" si="200"/>
        <v>5947</v>
      </c>
      <c r="I1250" s="240"/>
      <c r="J1250" s="229"/>
      <c r="L1250">
        <v>5947</v>
      </c>
      <c r="M1250"/>
      <c r="N1250"/>
    </row>
    <row r="1251" s="208" customFormat="1" spans="1:10">
      <c r="A1251" s="270" t="s">
        <v>1112</v>
      </c>
      <c r="B1251" s="312"/>
      <c r="C1251" s="313"/>
      <c r="D1251" s="312"/>
      <c r="E1251" s="273"/>
      <c r="F1251" s="271">
        <f>D1251-B1251</f>
        <v>0</v>
      </c>
      <c r="G1251" s="274" t="e">
        <f>(D1251/B1251-1)*100</f>
        <v>#DIV/0!</v>
      </c>
      <c r="H1251" s="313">
        <f>SUM(H1252:H1254)</f>
        <v>0</v>
      </c>
      <c r="I1251" s="294">
        <f>H1251-C1251</f>
        <v>0</v>
      </c>
      <c r="J1251" s="274" t="e">
        <f t="shared" si="201"/>
        <v>#DIV/0!</v>
      </c>
    </row>
    <row r="1252" customFormat="1" hidden="1" spans="1:10">
      <c r="A1252" s="283" t="s">
        <v>1113</v>
      </c>
      <c r="B1252" s="240"/>
      <c r="C1252" s="281"/>
      <c r="D1252" s="240"/>
      <c r="E1252" s="227"/>
      <c r="F1252" s="240"/>
      <c r="G1252" s="229"/>
      <c r="H1252" s="281">
        <f t="shared" ref="H1252:H1254" si="202">L1252+M1252+N1252</f>
        <v>0</v>
      </c>
      <c r="I1252" s="240">
        <v>0</v>
      </c>
      <c r="J1252" s="229">
        <v>0</v>
      </c>
    </row>
    <row r="1253" customFormat="1" hidden="1" spans="1:10">
      <c r="A1253" s="283" t="s">
        <v>1114</v>
      </c>
      <c r="B1253" s="240"/>
      <c r="C1253" s="281"/>
      <c r="D1253" s="240"/>
      <c r="E1253" s="227"/>
      <c r="F1253" s="240"/>
      <c r="G1253" s="229"/>
      <c r="H1253" s="281">
        <f t="shared" si="202"/>
        <v>0</v>
      </c>
      <c r="I1253" s="240">
        <v>0</v>
      </c>
      <c r="J1253" s="229">
        <v>0</v>
      </c>
    </row>
    <row r="1254" customFormat="1" hidden="1" spans="1:10">
      <c r="A1254" s="283" t="s">
        <v>1115</v>
      </c>
      <c r="B1254" s="240"/>
      <c r="C1254" s="281"/>
      <c r="D1254" s="240"/>
      <c r="E1254" s="227"/>
      <c r="F1254" s="240"/>
      <c r="G1254" s="229"/>
      <c r="H1254" s="281">
        <f t="shared" si="202"/>
        <v>0</v>
      </c>
      <c r="I1254" s="240">
        <v>0</v>
      </c>
      <c r="J1254" s="229">
        <v>0</v>
      </c>
    </row>
    <row r="1255" s="208" customFormat="1" spans="1:10">
      <c r="A1255" s="270" t="s">
        <v>1116</v>
      </c>
      <c r="B1255" s="312">
        <f>SUM(B1256:B1258)</f>
        <v>2501</v>
      </c>
      <c r="C1255" s="313">
        <v>2500.7915</v>
      </c>
      <c r="D1255" s="312">
        <f>SUM(D1256:D1258)</f>
        <v>2431</v>
      </c>
      <c r="E1255" s="273"/>
      <c r="F1255" s="271">
        <f>D1255-B1255</f>
        <v>-70</v>
      </c>
      <c r="G1255" s="274">
        <f>(D1255/B1255-1)*100</f>
        <v>-2.79888044782087</v>
      </c>
      <c r="H1255" s="313">
        <f>SUM(H1256:H1258)</f>
        <v>3592</v>
      </c>
      <c r="I1255" s="294">
        <f>H1255-C1255</f>
        <v>1091.2085</v>
      </c>
      <c r="J1255" s="274">
        <f>(H1255/C1255-1)*100</f>
        <v>43.6345253092871</v>
      </c>
    </row>
    <row r="1256" customFormat="1" hidden="1" spans="1:12">
      <c r="A1256" s="283" t="s">
        <v>1117</v>
      </c>
      <c r="B1256" s="240">
        <v>2501</v>
      </c>
      <c r="C1256" s="281">
        <v>2500.7915</v>
      </c>
      <c r="D1256" s="240">
        <v>2431</v>
      </c>
      <c r="E1256" s="227"/>
      <c r="F1256" s="240"/>
      <c r="G1256" s="229"/>
      <c r="H1256" s="281">
        <f t="shared" ref="H1256:H1258" si="203">L1256+M1256+N1256</f>
        <v>3592</v>
      </c>
      <c r="I1256" s="240">
        <v>0</v>
      </c>
      <c r="J1256" s="229">
        <v>0</v>
      </c>
      <c r="L1256">
        <v>3592</v>
      </c>
    </row>
    <row r="1257" customFormat="1" hidden="1" spans="1:10">
      <c r="A1257" s="283" t="s">
        <v>1118</v>
      </c>
      <c r="B1257" s="240"/>
      <c r="C1257" s="281"/>
      <c r="D1257" s="240"/>
      <c r="E1257" s="227"/>
      <c r="F1257" s="240"/>
      <c r="G1257" s="229"/>
      <c r="H1257" s="281">
        <f t="shared" si="203"/>
        <v>0</v>
      </c>
      <c r="I1257" s="240">
        <v>0</v>
      </c>
      <c r="J1257" s="229">
        <v>0</v>
      </c>
    </row>
    <row r="1258" customFormat="1" hidden="1" spans="1:10">
      <c r="A1258" s="283" t="s">
        <v>1119</v>
      </c>
      <c r="B1258" s="240"/>
      <c r="C1258" s="281"/>
      <c r="D1258" s="240"/>
      <c r="E1258" s="227"/>
      <c r="F1258" s="240"/>
      <c r="G1258" s="229"/>
      <c r="H1258" s="281">
        <f t="shared" si="203"/>
        <v>0</v>
      </c>
      <c r="I1258" s="240">
        <v>0</v>
      </c>
      <c r="J1258" s="229">
        <v>0</v>
      </c>
    </row>
    <row r="1259" s="208" customFormat="1" spans="1:10">
      <c r="A1259" s="270" t="s">
        <v>1120</v>
      </c>
      <c r="B1259" s="271">
        <v>2</v>
      </c>
      <c r="C1259" s="272"/>
      <c r="D1259" s="271"/>
      <c r="E1259" s="271"/>
      <c r="F1259" s="271">
        <f t="shared" ref="F1259:F1262" si="204">D1259-B1259</f>
        <v>-2</v>
      </c>
      <c r="G1259" s="271">
        <f t="shared" ref="G1259:G1262" si="205">(D1259/B1259-1)*100</f>
        <v>-100</v>
      </c>
      <c r="H1259" s="272"/>
      <c r="I1259" s="271">
        <f t="shared" ref="I1259:I1262" si="206">H1259-C1259</f>
        <v>0</v>
      </c>
      <c r="J1259" s="271"/>
    </row>
    <row r="1260" customFormat="1" hidden="1" spans="1:10">
      <c r="A1260" s="283" t="s">
        <v>1121</v>
      </c>
      <c r="B1260" s="240">
        <v>2</v>
      </c>
      <c r="C1260" s="281"/>
      <c r="D1260" s="240"/>
      <c r="E1260" s="227"/>
      <c r="F1260" s="228"/>
      <c r="G1260" s="229"/>
      <c r="H1260" s="281"/>
      <c r="I1260" s="240">
        <v>0</v>
      </c>
      <c r="J1260" s="229">
        <v>0</v>
      </c>
    </row>
    <row r="1261" s="208" customFormat="1" spans="1:10">
      <c r="A1261" s="314" t="s">
        <v>1122</v>
      </c>
      <c r="B1261" s="315">
        <f>B1259+B1255+B1251+B1248+B1247+B1190+B1135+B1115+B1078+B1074+B1054+B989+B925+B808+B789+B709+B640+B519+B462+B408+B354+B265+B254+B6</f>
        <v>335886</v>
      </c>
      <c r="C1261" s="316">
        <v>261792.815368</v>
      </c>
      <c r="D1261" s="315">
        <f>D1259+D1255+D1251+D1248+D1247+D1190+D1135+D1115+D1078+D1074+D1054+D989+D925+D808+D789+D709+D640+D519+D462+D408+D354+D265+D254+D6</f>
        <v>289047</v>
      </c>
      <c r="E1261" s="273">
        <f>D1261/C1261*100</f>
        <v>110.410593046142</v>
      </c>
      <c r="F1261" s="271">
        <f t="shared" si="204"/>
        <v>-46839</v>
      </c>
      <c r="G1261" s="274">
        <f t="shared" si="205"/>
        <v>-13.9449098801379</v>
      </c>
      <c r="H1261" s="316">
        <f>H1259+H1255+H1251+H1248+H1247+H1190+H1135+H1115+H1078+H1074+H1054+H989+H925+H808+H789+H709+H640+H519+H462+H408+H354+H265+H254+H6</f>
        <v>250520</v>
      </c>
      <c r="I1261" s="294">
        <f t="shared" si="206"/>
        <v>-11272.815368</v>
      </c>
      <c r="J1261" s="274">
        <f>(H1261/C1261-1)*100</f>
        <v>-4.30600639370256</v>
      </c>
    </row>
    <row r="1262" s="208" customFormat="1" spans="1:10">
      <c r="A1262" s="317" t="s">
        <v>1123</v>
      </c>
      <c r="B1262" s="318">
        <f>SUM(B1263,B1266,B1269:B1273)</f>
        <v>16331</v>
      </c>
      <c r="C1262" s="319">
        <v>3656</v>
      </c>
      <c r="D1262" s="318">
        <f>SUM(D1263,D1266,D1269:D1273)</f>
        <v>43852</v>
      </c>
      <c r="E1262" s="273">
        <f>D1262/C1262*100</f>
        <v>1199.45295404814</v>
      </c>
      <c r="F1262" s="271">
        <f t="shared" si="204"/>
        <v>27521</v>
      </c>
      <c r="G1262" s="274">
        <f t="shared" si="205"/>
        <v>168.519992652012</v>
      </c>
      <c r="H1262" s="319">
        <f>SUM(H1263,H1266,H1269:H1273)</f>
        <v>3804</v>
      </c>
      <c r="I1262" s="294">
        <f t="shared" si="206"/>
        <v>148</v>
      </c>
      <c r="J1262" s="274">
        <f>(H1262/C1262-1)*100</f>
        <v>4.04814004376368</v>
      </c>
    </row>
    <row r="1263" customFormat="1" hidden="1" spans="1:10">
      <c r="A1263" s="196" t="s">
        <v>1124</v>
      </c>
      <c r="B1263" s="211">
        <f>SUM(B1264:B1265)</f>
        <v>3773</v>
      </c>
      <c r="C1263" s="320">
        <v>3656</v>
      </c>
      <c r="D1263" s="211">
        <v>7909</v>
      </c>
      <c r="E1263" s="227"/>
      <c r="F1263" s="228"/>
      <c r="G1263" s="229"/>
      <c r="H1263" s="320">
        <f>SUM(H1264:H1265)</f>
        <v>3804</v>
      </c>
      <c r="I1263" s="240"/>
      <c r="J1263" s="229"/>
    </row>
    <row r="1264" customFormat="1" hidden="1" spans="1:10">
      <c r="A1264" s="196" t="s">
        <v>1125</v>
      </c>
      <c r="B1264" s="211">
        <v>250</v>
      </c>
      <c r="C1264" s="281"/>
      <c r="D1264" s="211"/>
      <c r="E1264" s="227"/>
      <c r="F1264" s="228"/>
      <c r="G1264" s="229"/>
      <c r="H1264" s="281"/>
      <c r="I1264" s="240"/>
      <c r="J1264" s="229"/>
    </row>
    <row r="1265" customFormat="1" hidden="1" spans="1:10">
      <c r="A1265" s="230" t="s">
        <v>1126</v>
      </c>
      <c r="B1265" s="231">
        <v>3523</v>
      </c>
      <c r="C1265" s="321">
        <v>3656</v>
      </c>
      <c r="D1265" s="231">
        <v>7909</v>
      </c>
      <c r="E1265" s="227"/>
      <c r="F1265" s="228"/>
      <c r="G1265" s="229"/>
      <c r="H1265" s="321">
        <v>3804</v>
      </c>
      <c r="I1265" s="240"/>
      <c r="J1265" s="229"/>
    </row>
    <row r="1266" customFormat="1" hidden="1" spans="1:10">
      <c r="A1266" s="196" t="s">
        <v>1127</v>
      </c>
      <c r="B1266" s="211"/>
      <c r="C1266" s="320">
        <v>0</v>
      </c>
      <c r="D1266" s="211"/>
      <c r="E1266" s="227"/>
      <c r="F1266" s="228"/>
      <c r="G1266" s="229"/>
      <c r="H1266" s="320"/>
      <c r="I1266" s="240"/>
      <c r="J1266" s="229"/>
    </row>
    <row r="1267" customFormat="1" hidden="1" spans="1:10">
      <c r="A1267" s="196" t="s">
        <v>1128</v>
      </c>
      <c r="B1267" s="233"/>
      <c r="C1267" s="306"/>
      <c r="D1267" s="233"/>
      <c r="E1267" s="227"/>
      <c r="F1267" s="228"/>
      <c r="G1267" s="229"/>
      <c r="H1267" s="306"/>
      <c r="I1267" s="240"/>
      <c r="J1267" s="229"/>
    </row>
    <row r="1268" customFormat="1" hidden="1" spans="1:10">
      <c r="A1268" s="196" t="s">
        <v>1129</v>
      </c>
      <c r="B1268" s="233"/>
      <c r="C1268" s="306"/>
      <c r="D1268" s="233"/>
      <c r="E1268" s="227"/>
      <c r="F1268" s="228"/>
      <c r="G1268" s="229"/>
      <c r="H1268" s="306"/>
      <c r="I1268" s="240"/>
      <c r="J1268" s="229"/>
    </row>
    <row r="1269" customFormat="1" hidden="1" spans="1:10">
      <c r="A1269" s="235" t="s">
        <v>1130</v>
      </c>
      <c r="B1269" s="233"/>
      <c r="C1269" s="281"/>
      <c r="D1269" s="233"/>
      <c r="E1269" s="227"/>
      <c r="F1269" s="228"/>
      <c r="G1269" s="229"/>
      <c r="H1269" s="281"/>
      <c r="I1269" s="207"/>
      <c r="J1269" s="241"/>
    </row>
    <row r="1270" customFormat="1" hidden="1" spans="1:10">
      <c r="A1270" s="235" t="s">
        <v>1131</v>
      </c>
      <c r="B1270" s="233"/>
      <c r="C1270" s="281"/>
      <c r="D1270" s="233"/>
      <c r="E1270" s="227"/>
      <c r="F1270" s="228"/>
      <c r="G1270" s="229"/>
      <c r="H1270" s="281"/>
      <c r="I1270" s="207"/>
      <c r="J1270" s="241"/>
    </row>
    <row r="1271" customFormat="1" hidden="1" spans="1:10">
      <c r="A1271" s="235" t="s">
        <v>1132</v>
      </c>
      <c r="B1271" s="233">
        <v>2000</v>
      </c>
      <c r="C1271" s="281"/>
      <c r="D1271" s="233">
        <v>5500</v>
      </c>
      <c r="E1271" s="227"/>
      <c r="F1271" s="228"/>
      <c r="G1271" s="229"/>
      <c r="H1271" s="281"/>
      <c r="I1271" s="207"/>
      <c r="J1271" s="241"/>
    </row>
    <row r="1272" customFormat="1" hidden="1" spans="1:10">
      <c r="A1272" s="235" t="s">
        <v>1133</v>
      </c>
      <c r="B1272" s="233">
        <v>822</v>
      </c>
      <c r="C1272" s="281"/>
      <c r="D1272" s="233"/>
      <c r="E1272" s="227"/>
      <c r="F1272" s="228"/>
      <c r="G1272" s="229"/>
      <c r="H1272" s="281"/>
      <c r="I1272" s="207"/>
      <c r="J1272" s="241"/>
    </row>
    <row r="1273" customFormat="1" hidden="1" spans="1:10">
      <c r="A1273" s="235" t="s">
        <v>1134</v>
      </c>
      <c r="B1273" s="211">
        <v>9736</v>
      </c>
      <c r="C1273" s="322">
        <v>0</v>
      </c>
      <c r="D1273" s="211">
        <v>30443</v>
      </c>
      <c r="E1273" s="227"/>
      <c r="F1273" s="228"/>
      <c r="G1273" s="229"/>
      <c r="H1273" s="322"/>
      <c r="I1273" s="240"/>
      <c r="J1273" s="229"/>
    </row>
    <row r="1274" customFormat="1" hidden="1" spans="1:10">
      <c r="A1274" s="235" t="s">
        <v>1135</v>
      </c>
      <c r="B1274" s="233">
        <v>9736</v>
      </c>
      <c r="C1274" s="281"/>
      <c r="D1274" s="233">
        <v>30443</v>
      </c>
      <c r="E1274" s="227"/>
      <c r="F1274" s="228"/>
      <c r="G1274" s="229"/>
      <c r="H1274" s="281"/>
      <c r="I1274" s="207"/>
      <c r="J1274" s="241"/>
    </row>
    <row r="1275" customFormat="1" hidden="1" spans="1:10">
      <c r="A1275" s="235" t="s">
        <v>1136</v>
      </c>
      <c r="B1275" s="236"/>
      <c r="C1275" s="322"/>
      <c r="D1275" s="236"/>
      <c r="E1275" s="227"/>
      <c r="F1275" s="228"/>
      <c r="G1275" s="229"/>
      <c r="H1275" s="322"/>
      <c r="I1275" s="240"/>
      <c r="J1275" s="229"/>
    </row>
    <row r="1276" s="208" customFormat="1" spans="1:10">
      <c r="A1276" s="323" t="s">
        <v>1137</v>
      </c>
      <c r="B1276" s="324">
        <f>B1261+B1262</f>
        <v>352217</v>
      </c>
      <c r="C1276" s="324">
        <v>265448.815368</v>
      </c>
      <c r="D1276" s="324">
        <f>D1261+D1262</f>
        <v>332899</v>
      </c>
      <c r="E1276" s="273">
        <f>D1276/C1276*100</f>
        <v>125.409864624369</v>
      </c>
      <c r="F1276" s="271">
        <f>D1276-B1276</f>
        <v>-19318</v>
      </c>
      <c r="G1276" s="274">
        <f>(D1276/B1276-1)*100</f>
        <v>-5.48468699693655</v>
      </c>
      <c r="H1276" s="324">
        <f>H1261+H1262</f>
        <v>254324</v>
      </c>
      <c r="I1276" s="294">
        <f>H1276-C1276</f>
        <v>-11124.815368</v>
      </c>
      <c r="J1276" s="274">
        <f>(H1276/C1276-1)*100</f>
        <v>-4.19094556989351</v>
      </c>
    </row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</sheetData>
  <autoFilter ref="A5:J1321">
    <filterColumn colId="0">
      <colorFilter dxfId="0"/>
    </filterColumn>
    <extLst/>
  </autoFilter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orientation="portrait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76"/>
  <sheetViews>
    <sheetView showZeros="0" zoomScaleSheetLayoutView="60" workbookViewId="0">
      <pane xSplit="1" ySplit="5" topLeftCell="B868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4.25"/>
  <cols>
    <col min="1" max="1" width="43" customWidth="1"/>
    <col min="2" max="2" width="11.625" customWidth="1"/>
    <col min="3" max="3" width="14.25" customWidth="1"/>
    <col min="4" max="4" width="13.375" customWidth="1"/>
    <col min="5" max="5" width="9.875" customWidth="1"/>
    <col min="6" max="6" width="10.625" customWidth="1"/>
    <col min="7" max="7" width="9.5" customWidth="1"/>
    <col min="8" max="8" width="13" style="256" customWidth="1"/>
    <col min="11" max="11" width="9" customWidth="1"/>
    <col min="12" max="12" width="12.625" hidden="1" customWidth="1"/>
    <col min="13" max="13" width="10.375" hidden="1" customWidth="1"/>
    <col min="14" max="14" width="12.625" hidden="1" customWidth="1"/>
  </cols>
  <sheetData>
    <row r="1" ht="22.5" spans="1:10">
      <c r="A1" s="257" t="s">
        <v>1138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>
      <c r="A2" s="258"/>
      <c r="B2" s="258"/>
      <c r="C2" s="259"/>
      <c r="D2" s="259"/>
      <c r="E2" s="260"/>
      <c r="F2" s="261"/>
      <c r="G2" s="262"/>
      <c r="H2" s="263"/>
      <c r="I2" s="291" t="s">
        <v>25</v>
      </c>
      <c r="J2" s="291"/>
    </row>
    <row r="3" spans="1:10">
      <c r="A3" s="264" t="s">
        <v>143</v>
      </c>
      <c r="B3" s="264">
        <v>2020</v>
      </c>
      <c r="C3" s="265" t="s">
        <v>28</v>
      </c>
      <c r="D3" s="265"/>
      <c r="E3" s="265"/>
      <c r="F3" s="265"/>
      <c r="G3" s="265"/>
      <c r="H3" s="265" t="s">
        <v>29</v>
      </c>
      <c r="I3" s="265"/>
      <c r="J3" s="265"/>
    </row>
    <row r="4" spans="1:13">
      <c r="A4" s="264"/>
      <c r="B4" s="266" t="s">
        <v>32</v>
      </c>
      <c r="C4" s="266" t="s">
        <v>144</v>
      </c>
      <c r="D4" s="266" t="s">
        <v>32</v>
      </c>
      <c r="E4" s="267" t="s">
        <v>145</v>
      </c>
      <c r="F4" s="265" t="s">
        <v>34</v>
      </c>
      <c r="G4" s="265"/>
      <c r="H4" s="268" t="s">
        <v>35</v>
      </c>
      <c r="I4" s="264" t="s">
        <v>146</v>
      </c>
      <c r="J4" s="264"/>
      <c r="M4" s="292"/>
    </row>
    <row r="5" spans="1:14">
      <c r="A5" s="264"/>
      <c r="B5" s="266"/>
      <c r="C5" s="266"/>
      <c r="D5" s="266"/>
      <c r="E5" s="267"/>
      <c r="F5" s="265" t="s">
        <v>37</v>
      </c>
      <c r="G5" s="269" t="s">
        <v>38</v>
      </c>
      <c r="H5" s="268"/>
      <c r="I5" s="293" t="s">
        <v>37</v>
      </c>
      <c r="J5" s="269" t="s">
        <v>38</v>
      </c>
      <c r="L5" t="s">
        <v>147</v>
      </c>
      <c r="M5" t="s">
        <v>148</v>
      </c>
      <c r="N5" t="s">
        <v>149</v>
      </c>
    </row>
    <row r="6" s="208" customFormat="1" spans="1:10">
      <c r="A6" s="270" t="s">
        <v>150</v>
      </c>
      <c r="B6" s="271">
        <f>B7+B19+B28+B40+B52+B63+B74+B86+B95+B105+B120+B129+B140+B152+B159+B168+B174+B181+B189+B196+B203+B209+B216+B222+B228+B234+B251</f>
        <v>25248</v>
      </c>
      <c r="C6" s="272">
        <v>18360.462383</v>
      </c>
      <c r="D6" s="271">
        <f>D7+D19+D28+D40+D52+D63+D74+D86+D95+D105+D120+D129+D140+D152+D159+D168+D174+D181+D189+D196+D203+D209+D216+D222+D228+D234+D251</f>
        <v>24704</v>
      </c>
      <c r="E6" s="273">
        <f>D6/C6*100</f>
        <v>134.549988364528</v>
      </c>
      <c r="F6" s="271">
        <f>D6-B6</f>
        <v>-544</v>
      </c>
      <c r="G6" s="274">
        <f>(D6/B6-1)*100</f>
        <v>-2.15462610899874</v>
      </c>
      <c r="H6" s="272">
        <f>H7+H19+H28+H40+H52+H63+H74+H86+H95+H105+H120+H129+H140+H152+H159+H168+H174+H181+H189+H196+H203+H209+H216+H222+H228+H234+H251</f>
        <v>19765</v>
      </c>
      <c r="I6" s="294">
        <f>H6-C6</f>
        <v>1404.537617</v>
      </c>
      <c r="J6" s="274">
        <f>(H6/C6-1)*100</f>
        <v>7.64979436629256</v>
      </c>
    </row>
    <row r="7" spans="1:10">
      <c r="A7" s="275" t="s">
        <v>151</v>
      </c>
      <c r="B7" s="276">
        <f>SUM(B8:B18)</f>
        <v>733</v>
      </c>
      <c r="C7" s="277">
        <v>860.987128</v>
      </c>
      <c r="D7" s="276">
        <f>SUM(D8:D18)</f>
        <v>778</v>
      </c>
      <c r="E7" s="278">
        <f>D7/C7*100</f>
        <v>90.3613973657455</v>
      </c>
      <c r="F7" s="276">
        <f>D7-B7</f>
        <v>45</v>
      </c>
      <c r="G7" s="279">
        <f>(D7/B7-1)*100</f>
        <v>6.13915416098227</v>
      </c>
      <c r="H7" s="277">
        <f>SUM(H8:H18)</f>
        <v>523</v>
      </c>
      <c r="I7" s="295">
        <f>H7-C7</f>
        <v>-337.987128</v>
      </c>
      <c r="J7" s="279">
        <f>(H7/C7-1)*100</f>
        <v>-39.2557701513048</v>
      </c>
    </row>
    <row r="8" spans="1:12">
      <c r="A8" s="280" t="s">
        <v>152</v>
      </c>
      <c r="B8" s="240">
        <v>596</v>
      </c>
      <c r="C8" s="281">
        <v>661.687128</v>
      </c>
      <c r="D8" s="240">
        <v>496</v>
      </c>
      <c r="E8" s="227"/>
      <c r="F8" s="228"/>
      <c r="G8" s="229"/>
      <c r="H8" s="281">
        <f>L8+M8+N8</f>
        <v>309</v>
      </c>
      <c r="I8" s="240"/>
      <c r="J8" s="229"/>
      <c r="L8">
        <v>309</v>
      </c>
    </row>
    <row r="9" spans="1:12">
      <c r="A9" s="280" t="s">
        <v>153</v>
      </c>
      <c r="B9" s="240">
        <v>100</v>
      </c>
      <c r="C9" s="281">
        <v>188.1</v>
      </c>
      <c r="D9" s="240">
        <v>191</v>
      </c>
      <c r="E9" s="227"/>
      <c r="F9" s="228"/>
      <c r="G9" s="229"/>
      <c r="H9" s="281">
        <f t="shared" ref="H9:H18" si="0">L9+M9+N9</f>
        <v>29</v>
      </c>
      <c r="I9" s="240"/>
      <c r="J9" s="229"/>
      <c r="L9">
        <v>29</v>
      </c>
    </row>
    <row r="10" spans="1:10">
      <c r="A10" s="282" t="s">
        <v>154</v>
      </c>
      <c r="B10" s="240">
        <v>0</v>
      </c>
      <c r="C10" s="281">
        <v>0</v>
      </c>
      <c r="D10" s="240"/>
      <c r="E10" s="227"/>
      <c r="F10" s="228"/>
      <c r="G10" s="229"/>
      <c r="H10" s="281">
        <f t="shared" si="0"/>
        <v>0</v>
      </c>
      <c r="I10" s="240"/>
      <c r="J10" s="229"/>
    </row>
    <row r="11" spans="1:12">
      <c r="A11" s="282" t="s">
        <v>155</v>
      </c>
      <c r="B11" s="240">
        <v>0</v>
      </c>
      <c r="C11" s="281">
        <v>0</v>
      </c>
      <c r="D11" s="240"/>
      <c r="E11" s="227"/>
      <c r="F11" s="228"/>
      <c r="G11" s="229"/>
      <c r="H11" s="281">
        <f t="shared" si="0"/>
        <v>37</v>
      </c>
      <c r="I11" s="240"/>
      <c r="J11" s="229"/>
      <c r="L11">
        <v>37</v>
      </c>
    </row>
    <row r="12" spans="1:12">
      <c r="A12" s="282" t="s">
        <v>156</v>
      </c>
      <c r="B12" s="240">
        <v>0</v>
      </c>
      <c r="C12" s="281">
        <v>0</v>
      </c>
      <c r="D12" s="240"/>
      <c r="E12" s="227"/>
      <c r="F12" s="228"/>
      <c r="G12" s="229"/>
      <c r="H12" s="281">
        <f t="shared" si="0"/>
        <v>12</v>
      </c>
      <c r="I12" s="240"/>
      <c r="J12" s="229"/>
      <c r="L12">
        <v>12</v>
      </c>
    </row>
    <row r="13" spans="1:12">
      <c r="A13" s="283" t="s">
        <v>157</v>
      </c>
      <c r="B13" s="240">
        <v>0</v>
      </c>
      <c r="C13" s="281">
        <v>0</v>
      </c>
      <c r="D13" s="240"/>
      <c r="E13" s="227"/>
      <c r="F13" s="228"/>
      <c r="G13" s="229"/>
      <c r="H13" s="281">
        <f t="shared" si="0"/>
        <v>10</v>
      </c>
      <c r="I13" s="240"/>
      <c r="J13" s="229"/>
      <c r="L13">
        <v>10</v>
      </c>
    </row>
    <row r="14" spans="1:12">
      <c r="A14" s="283" t="s">
        <v>158</v>
      </c>
      <c r="B14" s="284">
        <v>0</v>
      </c>
      <c r="C14" s="281">
        <v>0</v>
      </c>
      <c r="D14" s="284"/>
      <c r="E14" s="227"/>
      <c r="F14" s="228"/>
      <c r="G14" s="229"/>
      <c r="H14" s="281">
        <f t="shared" si="0"/>
        <v>115</v>
      </c>
      <c r="I14" s="240"/>
      <c r="J14" s="229"/>
      <c r="L14">
        <v>115</v>
      </c>
    </row>
    <row r="15" spans="1:10">
      <c r="A15" s="283" t="s">
        <v>159</v>
      </c>
      <c r="B15" s="284">
        <v>32</v>
      </c>
      <c r="C15" s="281">
        <v>0</v>
      </c>
      <c r="D15" s="284"/>
      <c r="E15" s="227"/>
      <c r="F15" s="228"/>
      <c r="G15" s="229"/>
      <c r="H15" s="281">
        <f t="shared" si="0"/>
        <v>0</v>
      </c>
      <c r="I15" s="240"/>
      <c r="J15" s="229"/>
    </row>
    <row r="16" spans="1:10">
      <c r="A16" s="283" t="s">
        <v>160</v>
      </c>
      <c r="B16" s="240">
        <v>0</v>
      </c>
      <c r="C16" s="281">
        <v>0</v>
      </c>
      <c r="D16" s="240"/>
      <c r="E16" s="227"/>
      <c r="F16" s="228"/>
      <c r="G16" s="229"/>
      <c r="H16" s="281">
        <f t="shared" si="0"/>
        <v>0</v>
      </c>
      <c r="I16" s="240"/>
      <c r="J16" s="229"/>
    </row>
    <row r="17" spans="1:10">
      <c r="A17" s="283" t="s">
        <v>161</v>
      </c>
      <c r="B17" s="240">
        <v>0</v>
      </c>
      <c r="C17" s="281">
        <v>0</v>
      </c>
      <c r="D17" s="240"/>
      <c r="E17" s="227"/>
      <c r="F17" s="228"/>
      <c r="G17" s="229"/>
      <c r="H17" s="281">
        <f t="shared" si="0"/>
        <v>0</v>
      </c>
      <c r="I17" s="240">
        <f>H17-C17</f>
        <v>0</v>
      </c>
      <c r="J17" s="229"/>
    </row>
    <row r="18" spans="1:14">
      <c r="A18" s="283" t="s">
        <v>162</v>
      </c>
      <c r="B18" s="284">
        <v>5</v>
      </c>
      <c r="C18" s="281">
        <v>11.2</v>
      </c>
      <c r="D18" s="285">
        <v>91</v>
      </c>
      <c r="E18" s="227"/>
      <c r="F18" s="228"/>
      <c r="G18" s="229"/>
      <c r="H18" s="281">
        <f t="shared" si="0"/>
        <v>11</v>
      </c>
      <c r="I18" s="240"/>
      <c r="J18" s="229"/>
      <c r="N18">
        <v>11</v>
      </c>
    </row>
    <row r="19" spans="1:10">
      <c r="A19" s="275" t="s">
        <v>163</v>
      </c>
      <c r="B19" s="276">
        <v>393</v>
      </c>
      <c r="C19" s="277">
        <v>337.717271</v>
      </c>
      <c r="D19" s="276">
        <f>SUM(D20:D27)</f>
        <v>342</v>
      </c>
      <c r="E19" s="278">
        <f>D19/C19*100</f>
        <v>101.268140355191</v>
      </c>
      <c r="F19" s="276">
        <f>D19-B19</f>
        <v>-51</v>
      </c>
      <c r="G19" s="279">
        <f>(D19/B19-1)*100</f>
        <v>-12.9770992366412</v>
      </c>
      <c r="H19" s="277">
        <f>SUM(H20:H27)</f>
        <v>318</v>
      </c>
      <c r="I19" s="295">
        <f>H19-C19</f>
        <v>-19.717271</v>
      </c>
      <c r="J19" s="279">
        <f>(H19/C19-1)*100</f>
        <v>-5.83839581008576</v>
      </c>
    </row>
    <row r="20" spans="1:12">
      <c r="A20" s="280" t="s">
        <v>152</v>
      </c>
      <c r="B20" s="240">
        <v>301</v>
      </c>
      <c r="C20" s="281">
        <v>277.717271</v>
      </c>
      <c r="D20" s="240">
        <v>261</v>
      </c>
      <c r="E20" s="227"/>
      <c r="F20" s="228"/>
      <c r="G20" s="229"/>
      <c r="H20" s="281">
        <f t="shared" ref="H20:H27" si="1">L20+M20+N20</f>
        <v>258</v>
      </c>
      <c r="I20" s="240"/>
      <c r="J20" s="229"/>
      <c r="L20">
        <v>258</v>
      </c>
    </row>
    <row r="21" spans="1:10">
      <c r="A21" s="280" t="s">
        <v>153</v>
      </c>
      <c r="B21" s="240">
        <v>0</v>
      </c>
      <c r="C21" s="281">
        <v>0</v>
      </c>
      <c r="D21" s="240">
        <v>29</v>
      </c>
      <c r="E21" s="227"/>
      <c r="F21" s="228"/>
      <c r="G21" s="229"/>
      <c r="H21" s="281">
        <f t="shared" si="1"/>
        <v>0</v>
      </c>
      <c r="I21" s="240"/>
      <c r="J21" s="229"/>
    </row>
    <row r="22" spans="1:10">
      <c r="A22" s="282" t="s">
        <v>154</v>
      </c>
      <c r="B22" s="240">
        <v>0</v>
      </c>
      <c r="C22" s="281">
        <v>0</v>
      </c>
      <c r="D22" s="240"/>
      <c r="E22" s="227"/>
      <c r="F22" s="228"/>
      <c r="G22" s="229"/>
      <c r="H22" s="281">
        <f t="shared" si="1"/>
        <v>0</v>
      </c>
      <c r="I22" s="240"/>
      <c r="J22" s="229"/>
    </row>
    <row r="23" spans="1:12">
      <c r="A23" s="282" t="s">
        <v>164</v>
      </c>
      <c r="B23" s="240">
        <v>3</v>
      </c>
      <c r="C23" s="281">
        <v>6.3</v>
      </c>
      <c r="D23" s="240">
        <v>6</v>
      </c>
      <c r="E23" s="227"/>
      <c r="F23" s="228"/>
      <c r="G23" s="229"/>
      <c r="H23" s="281">
        <f t="shared" si="1"/>
        <v>4</v>
      </c>
      <c r="I23" s="240"/>
      <c r="J23" s="229"/>
      <c r="L23">
        <v>4</v>
      </c>
    </row>
    <row r="24" spans="1:12">
      <c r="A24" s="282" t="s">
        <v>165</v>
      </c>
      <c r="B24" s="240">
        <v>2</v>
      </c>
      <c r="C24" s="281">
        <v>0.8</v>
      </c>
      <c r="D24" s="240">
        <v>1</v>
      </c>
      <c r="E24" s="227"/>
      <c r="F24" s="228"/>
      <c r="G24" s="229"/>
      <c r="H24" s="281">
        <f t="shared" si="1"/>
        <v>1</v>
      </c>
      <c r="I24" s="240"/>
      <c r="J24" s="229"/>
      <c r="L24">
        <v>1</v>
      </c>
    </row>
    <row r="25" spans="1:12">
      <c r="A25" s="282" t="s">
        <v>166</v>
      </c>
      <c r="B25" s="240">
        <v>44</v>
      </c>
      <c r="C25" s="281">
        <v>44.9</v>
      </c>
      <c r="D25" s="240">
        <v>42</v>
      </c>
      <c r="E25" s="227"/>
      <c r="F25" s="228"/>
      <c r="G25" s="229"/>
      <c r="H25" s="281">
        <f t="shared" si="1"/>
        <v>47</v>
      </c>
      <c r="I25" s="240"/>
      <c r="J25" s="229"/>
      <c r="L25">
        <v>47</v>
      </c>
    </row>
    <row r="26" spans="1:10">
      <c r="A26" s="282" t="s">
        <v>161</v>
      </c>
      <c r="B26" s="240">
        <v>0</v>
      </c>
      <c r="C26" s="281">
        <v>0</v>
      </c>
      <c r="D26" s="240"/>
      <c r="E26" s="227"/>
      <c r="F26" s="228"/>
      <c r="G26" s="229"/>
      <c r="H26" s="281">
        <f t="shared" si="1"/>
        <v>0</v>
      </c>
      <c r="I26" s="240">
        <f>H26-C26</f>
        <v>0</v>
      </c>
      <c r="J26" s="229"/>
    </row>
    <row r="27" spans="1:12">
      <c r="A27" s="282" t="s">
        <v>167</v>
      </c>
      <c r="B27" s="240">
        <v>43</v>
      </c>
      <c r="C27" s="286">
        <v>8</v>
      </c>
      <c r="D27" s="240">
        <v>3</v>
      </c>
      <c r="E27" s="227"/>
      <c r="F27" s="228"/>
      <c r="G27" s="229"/>
      <c r="H27" s="281">
        <f t="shared" si="1"/>
        <v>8</v>
      </c>
      <c r="I27" s="240"/>
      <c r="J27" s="229"/>
      <c r="L27">
        <v>8</v>
      </c>
    </row>
    <row r="28" spans="1:10">
      <c r="A28" s="275" t="s">
        <v>168</v>
      </c>
      <c r="B28" s="276">
        <v>8578</v>
      </c>
      <c r="C28" s="277">
        <v>5830.032018</v>
      </c>
      <c r="D28" s="276">
        <f>SUM(D29:D39)</f>
        <v>9764</v>
      </c>
      <c r="E28" s="278">
        <f>D28/C28*100</f>
        <v>167.477639399818</v>
      </c>
      <c r="F28" s="276">
        <f>D28-B28</f>
        <v>1186</v>
      </c>
      <c r="G28" s="279">
        <f>(D28/B28-1)*100</f>
        <v>13.8260666822103</v>
      </c>
      <c r="H28" s="277">
        <f>SUM(H29:H39)</f>
        <v>8540</v>
      </c>
      <c r="I28" s="295">
        <f>H28-C28</f>
        <v>2709.967982</v>
      </c>
      <c r="J28" s="279">
        <f>(H28/C28-1)*100</f>
        <v>46.4829004992267</v>
      </c>
    </row>
    <row r="29" spans="1:12">
      <c r="A29" s="280" t="s">
        <v>152</v>
      </c>
      <c r="B29" s="240">
        <v>6786</v>
      </c>
      <c r="C29" s="287">
        <v>4699.206018</v>
      </c>
      <c r="D29" s="240">
        <v>6141</v>
      </c>
      <c r="E29" s="227"/>
      <c r="F29" s="228"/>
      <c r="G29" s="229"/>
      <c r="H29" s="281">
        <f t="shared" ref="H29:H39" si="2">L29+M29+N29</f>
        <v>7329</v>
      </c>
      <c r="I29" s="240"/>
      <c r="J29" s="229"/>
      <c r="L29">
        <v>7329</v>
      </c>
    </row>
    <row r="30" spans="1:12">
      <c r="A30" s="280" t="s">
        <v>153</v>
      </c>
      <c r="B30" s="240">
        <v>1741</v>
      </c>
      <c r="C30" s="287">
        <v>1091.266</v>
      </c>
      <c r="D30" s="240">
        <v>3056</v>
      </c>
      <c r="E30" s="227"/>
      <c r="F30" s="228"/>
      <c r="G30" s="229"/>
      <c r="H30" s="281">
        <f t="shared" si="2"/>
        <v>1154</v>
      </c>
      <c r="I30" s="240"/>
      <c r="J30" s="229"/>
      <c r="L30">
        <v>1154</v>
      </c>
    </row>
    <row r="31" spans="1:10">
      <c r="A31" s="282" t="s">
        <v>154</v>
      </c>
      <c r="B31" s="240">
        <v>0</v>
      </c>
      <c r="C31" s="287">
        <v>0</v>
      </c>
      <c r="D31" s="240"/>
      <c r="E31" s="227"/>
      <c r="F31" s="228"/>
      <c r="G31" s="229"/>
      <c r="H31" s="281">
        <f t="shared" si="2"/>
        <v>0</v>
      </c>
      <c r="I31" s="240"/>
      <c r="J31" s="229"/>
    </row>
    <row r="32" spans="1:10">
      <c r="A32" s="282" t="s">
        <v>169</v>
      </c>
      <c r="B32" s="240">
        <v>0</v>
      </c>
      <c r="C32" s="287">
        <v>0</v>
      </c>
      <c r="D32" s="240"/>
      <c r="E32" s="227"/>
      <c r="F32" s="228"/>
      <c r="G32" s="229"/>
      <c r="H32" s="281">
        <f t="shared" si="2"/>
        <v>0</v>
      </c>
      <c r="I32" s="240"/>
      <c r="J32" s="229"/>
    </row>
    <row r="33" spans="1:10">
      <c r="A33" s="282" t="s">
        <v>170</v>
      </c>
      <c r="B33" s="240">
        <v>0</v>
      </c>
      <c r="C33" s="287">
        <v>0</v>
      </c>
      <c r="D33" s="240"/>
      <c r="E33" s="227"/>
      <c r="F33" s="228"/>
      <c r="G33" s="229"/>
      <c r="H33" s="281">
        <f t="shared" si="2"/>
        <v>0</v>
      </c>
      <c r="I33" s="240"/>
      <c r="J33" s="229"/>
    </row>
    <row r="34" spans="1:12">
      <c r="A34" s="280" t="s">
        <v>171</v>
      </c>
      <c r="B34" s="240">
        <v>51</v>
      </c>
      <c r="C34" s="287">
        <v>39.56</v>
      </c>
      <c r="D34" s="240">
        <v>517</v>
      </c>
      <c r="E34" s="227"/>
      <c r="F34" s="228"/>
      <c r="G34" s="229"/>
      <c r="H34" s="281">
        <f t="shared" si="2"/>
        <v>47</v>
      </c>
      <c r="I34" s="240"/>
      <c r="J34" s="229"/>
      <c r="L34">
        <v>47</v>
      </c>
    </row>
    <row r="35" spans="1:10">
      <c r="A35" s="280" t="s">
        <v>172</v>
      </c>
      <c r="B35" s="240"/>
      <c r="C35" s="287">
        <v>0</v>
      </c>
      <c r="D35" s="240"/>
      <c r="E35" s="227"/>
      <c r="F35" s="228"/>
      <c r="G35" s="229"/>
      <c r="H35" s="281">
        <f t="shared" si="2"/>
        <v>0</v>
      </c>
      <c r="I35" s="240"/>
      <c r="J35" s="229"/>
    </row>
    <row r="36" spans="1:10">
      <c r="A36" s="280" t="s">
        <v>173</v>
      </c>
      <c r="B36" s="240"/>
      <c r="C36" s="287">
        <v>0</v>
      </c>
      <c r="D36" s="240">
        <v>8</v>
      </c>
      <c r="E36" s="227"/>
      <c r="F36" s="228"/>
      <c r="G36" s="229"/>
      <c r="H36" s="281">
        <f t="shared" si="2"/>
        <v>0</v>
      </c>
      <c r="I36" s="240"/>
      <c r="J36" s="229"/>
    </row>
    <row r="37" spans="1:10">
      <c r="A37" s="282" t="s">
        <v>174</v>
      </c>
      <c r="B37" s="240"/>
      <c r="C37" s="287">
        <v>0</v>
      </c>
      <c r="D37" s="240"/>
      <c r="E37" s="227"/>
      <c r="F37" s="228"/>
      <c r="G37" s="229"/>
      <c r="H37" s="281">
        <f t="shared" si="2"/>
        <v>0</v>
      </c>
      <c r="I37" s="240"/>
      <c r="J37" s="229"/>
    </row>
    <row r="38" spans="1:10">
      <c r="A38" s="282" t="s">
        <v>161</v>
      </c>
      <c r="B38" s="240"/>
      <c r="C38" s="287">
        <v>0</v>
      </c>
      <c r="D38" s="240">
        <v>42</v>
      </c>
      <c r="E38" s="227"/>
      <c r="F38" s="228"/>
      <c r="G38" s="229"/>
      <c r="H38" s="281">
        <f t="shared" si="2"/>
        <v>0</v>
      </c>
      <c r="I38" s="240"/>
      <c r="J38" s="229"/>
    </row>
    <row r="39" spans="1:12">
      <c r="A39" s="282" t="s">
        <v>175</v>
      </c>
      <c r="B39" s="240"/>
      <c r="C39" s="287">
        <v>0</v>
      </c>
      <c r="D39" s="240"/>
      <c r="E39" s="227"/>
      <c r="F39" s="228"/>
      <c r="G39" s="229"/>
      <c r="H39" s="281">
        <f t="shared" si="2"/>
        <v>10</v>
      </c>
      <c r="I39" s="240"/>
      <c r="J39" s="229"/>
      <c r="L39">
        <v>10</v>
      </c>
    </row>
    <row r="40" spans="1:10">
      <c r="A40" s="275" t="s">
        <v>176</v>
      </c>
      <c r="B40" s="288">
        <v>1255</v>
      </c>
      <c r="C40" s="289">
        <v>490.857506</v>
      </c>
      <c r="D40" s="288">
        <f>SUM(D41:D51)</f>
        <v>521</v>
      </c>
      <c r="E40" s="278">
        <f>D40/C40*100</f>
        <v>106.140782942413</v>
      </c>
      <c r="F40" s="276">
        <f>D40-B40</f>
        <v>-734</v>
      </c>
      <c r="G40" s="279">
        <f>(D40/B40-1)*100</f>
        <v>-58.4860557768924</v>
      </c>
      <c r="H40" s="289">
        <f>SUM(H41:H51)</f>
        <v>497</v>
      </c>
      <c r="I40" s="295">
        <f>H40-C40</f>
        <v>6.142494</v>
      </c>
      <c r="J40" s="279">
        <f>(H40/C40-1)*100</f>
        <v>1.25138027328038</v>
      </c>
    </row>
    <row r="41" spans="1:12">
      <c r="A41" s="280" t="s">
        <v>152</v>
      </c>
      <c r="B41" s="240">
        <v>1004</v>
      </c>
      <c r="C41" s="287">
        <v>467.507506</v>
      </c>
      <c r="D41" s="240">
        <v>441</v>
      </c>
      <c r="E41" s="227"/>
      <c r="F41" s="228"/>
      <c r="G41" s="229"/>
      <c r="H41" s="281">
        <f t="shared" ref="H41:H51" si="3">L41+M41+N41</f>
        <v>468</v>
      </c>
      <c r="I41" s="240"/>
      <c r="J41" s="229"/>
      <c r="L41">
        <v>468</v>
      </c>
    </row>
    <row r="42" spans="1:12">
      <c r="A42" s="280" t="s">
        <v>153</v>
      </c>
      <c r="B42" s="240">
        <v>192</v>
      </c>
      <c r="C42" s="287">
        <v>21.85</v>
      </c>
      <c r="D42" s="240">
        <v>56</v>
      </c>
      <c r="E42" s="227"/>
      <c r="F42" s="228"/>
      <c r="G42" s="229"/>
      <c r="H42" s="281">
        <f t="shared" si="3"/>
        <v>20</v>
      </c>
      <c r="I42" s="240"/>
      <c r="J42" s="229"/>
      <c r="L42">
        <v>20</v>
      </c>
    </row>
    <row r="43" spans="1:10">
      <c r="A43" s="282" t="s">
        <v>154</v>
      </c>
      <c r="B43" s="240"/>
      <c r="C43" s="287">
        <v>0</v>
      </c>
      <c r="D43" s="240"/>
      <c r="E43" s="227"/>
      <c r="F43" s="228"/>
      <c r="G43" s="229"/>
      <c r="H43" s="281">
        <f t="shared" si="3"/>
        <v>0</v>
      </c>
      <c r="I43" s="240"/>
      <c r="J43" s="229"/>
    </row>
    <row r="44" spans="1:10">
      <c r="A44" s="282" t="s">
        <v>177</v>
      </c>
      <c r="B44" s="240"/>
      <c r="C44" s="287">
        <v>0</v>
      </c>
      <c r="D44" s="240"/>
      <c r="E44" s="227"/>
      <c r="F44" s="228"/>
      <c r="G44" s="229"/>
      <c r="H44" s="281">
        <f t="shared" si="3"/>
        <v>0</v>
      </c>
      <c r="I44" s="240"/>
      <c r="J44" s="229"/>
    </row>
    <row r="45" spans="1:10">
      <c r="A45" s="282" t="s">
        <v>178</v>
      </c>
      <c r="B45" s="240"/>
      <c r="C45" s="287">
        <v>0</v>
      </c>
      <c r="D45" s="240"/>
      <c r="E45" s="227"/>
      <c r="F45" s="228"/>
      <c r="G45" s="229"/>
      <c r="H45" s="281">
        <f t="shared" si="3"/>
        <v>0</v>
      </c>
      <c r="I45" s="240"/>
      <c r="J45" s="229"/>
    </row>
    <row r="46" spans="1:10">
      <c r="A46" s="280" t="s">
        <v>179</v>
      </c>
      <c r="B46" s="240"/>
      <c r="C46" s="287">
        <v>0</v>
      </c>
      <c r="D46" s="240"/>
      <c r="E46" s="227"/>
      <c r="F46" s="228"/>
      <c r="G46" s="229"/>
      <c r="H46" s="281">
        <f t="shared" si="3"/>
        <v>0</v>
      </c>
      <c r="I46" s="240"/>
      <c r="J46" s="229"/>
    </row>
    <row r="47" spans="1:10">
      <c r="A47" s="280" t="s">
        <v>180</v>
      </c>
      <c r="B47" s="240"/>
      <c r="C47" s="287">
        <v>0</v>
      </c>
      <c r="D47" s="240"/>
      <c r="E47" s="227"/>
      <c r="F47" s="228"/>
      <c r="G47" s="229"/>
      <c r="H47" s="281">
        <f t="shared" si="3"/>
        <v>0</v>
      </c>
      <c r="I47" s="240"/>
      <c r="J47" s="229"/>
    </row>
    <row r="48" spans="1:12">
      <c r="A48" s="280" t="s">
        <v>181</v>
      </c>
      <c r="B48" s="240"/>
      <c r="C48" s="287">
        <v>0</v>
      </c>
      <c r="D48" s="240">
        <v>3</v>
      </c>
      <c r="E48" s="227"/>
      <c r="F48" s="228"/>
      <c r="G48" s="229"/>
      <c r="H48" s="281">
        <f t="shared" si="3"/>
        <v>6</v>
      </c>
      <c r="I48" s="240"/>
      <c r="J48" s="229"/>
      <c r="L48">
        <v>6</v>
      </c>
    </row>
    <row r="49" spans="1:10">
      <c r="A49" s="280" t="s">
        <v>182</v>
      </c>
      <c r="B49" s="240"/>
      <c r="C49" s="287">
        <v>0</v>
      </c>
      <c r="D49" s="240"/>
      <c r="E49" s="227"/>
      <c r="F49" s="228"/>
      <c r="G49" s="229"/>
      <c r="H49" s="281">
        <f t="shared" si="3"/>
        <v>0</v>
      </c>
      <c r="I49" s="240"/>
      <c r="J49" s="229"/>
    </row>
    <row r="50" spans="1:10">
      <c r="A50" s="280" t="s">
        <v>161</v>
      </c>
      <c r="B50" s="240">
        <v>17</v>
      </c>
      <c r="C50" s="287">
        <v>0</v>
      </c>
      <c r="D50" s="240"/>
      <c r="E50" s="227"/>
      <c r="F50" s="228"/>
      <c r="G50" s="229"/>
      <c r="H50" s="281">
        <f t="shared" si="3"/>
        <v>0</v>
      </c>
      <c r="I50" s="240"/>
      <c r="J50" s="229"/>
    </row>
    <row r="51" spans="1:12">
      <c r="A51" s="282" t="s">
        <v>183</v>
      </c>
      <c r="B51" s="284">
        <v>42</v>
      </c>
      <c r="C51" s="287">
        <v>1.5</v>
      </c>
      <c r="D51" s="285">
        <v>21</v>
      </c>
      <c r="E51" s="227"/>
      <c r="F51" s="228"/>
      <c r="G51" s="229"/>
      <c r="H51" s="281">
        <f t="shared" si="3"/>
        <v>3</v>
      </c>
      <c r="I51" s="240">
        <v>0</v>
      </c>
      <c r="J51" s="229">
        <v>0</v>
      </c>
      <c r="L51">
        <v>3</v>
      </c>
    </row>
    <row r="52" spans="1:10">
      <c r="A52" s="290" t="s">
        <v>184</v>
      </c>
      <c r="B52" s="288">
        <v>756</v>
      </c>
      <c r="C52" s="289">
        <v>633.828741</v>
      </c>
      <c r="D52" s="288">
        <f>SUM(D53:D62)</f>
        <v>850</v>
      </c>
      <c r="E52" s="278">
        <f>D52/C52*100</f>
        <v>134.10562586022</v>
      </c>
      <c r="F52" s="276">
        <f>D52-B52</f>
        <v>94</v>
      </c>
      <c r="G52" s="279">
        <f>(D52/B52-1)*100</f>
        <v>12.4338624338624</v>
      </c>
      <c r="H52" s="289">
        <f>SUM(H53:H62)</f>
        <v>640</v>
      </c>
      <c r="I52" s="295">
        <f>H52-C52</f>
        <v>6.17125899999985</v>
      </c>
      <c r="J52" s="279">
        <f>(H52/C52-1)*100</f>
        <v>0.973647706518221</v>
      </c>
    </row>
    <row r="53" spans="1:12">
      <c r="A53" s="282" t="s">
        <v>152</v>
      </c>
      <c r="B53" s="240">
        <v>258</v>
      </c>
      <c r="C53" s="287">
        <v>239.690016</v>
      </c>
      <c r="D53" s="240">
        <v>328</v>
      </c>
      <c r="E53" s="227"/>
      <c r="F53" s="228"/>
      <c r="G53" s="229"/>
      <c r="H53" s="281">
        <f t="shared" ref="H53:H62" si="4">L53+M53+N53</f>
        <v>267</v>
      </c>
      <c r="I53" s="240"/>
      <c r="J53" s="229"/>
      <c r="L53" s="208">
        <v>267</v>
      </c>
    </row>
    <row r="54" spans="1:12">
      <c r="A54" s="283" t="s">
        <v>153</v>
      </c>
      <c r="B54" s="240">
        <v>105</v>
      </c>
      <c r="C54" s="287">
        <v>65.36</v>
      </c>
      <c r="D54" s="240">
        <v>85</v>
      </c>
      <c r="E54" s="227"/>
      <c r="F54" s="240"/>
      <c r="G54" s="229"/>
      <c r="H54" s="281">
        <f t="shared" si="4"/>
        <v>23</v>
      </c>
      <c r="I54" s="240"/>
      <c r="J54" s="229"/>
      <c r="L54" s="208">
        <v>23</v>
      </c>
    </row>
    <row r="55" spans="1:12">
      <c r="A55" s="280" t="s">
        <v>154</v>
      </c>
      <c r="B55" s="240">
        <v>0</v>
      </c>
      <c r="C55" s="287">
        <v>0</v>
      </c>
      <c r="D55" s="240"/>
      <c r="E55" s="227"/>
      <c r="F55" s="240"/>
      <c r="G55" s="229"/>
      <c r="H55" s="281">
        <f t="shared" si="4"/>
        <v>0</v>
      </c>
      <c r="I55" s="240"/>
      <c r="J55" s="229"/>
      <c r="L55" s="208"/>
    </row>
    <row r="56" spans="1:12">
      <c r="A56" s="280" t="s">
        <v>185</v>
      </c>
      <c r="B56" s="240">
        <v>256</v>
      </c>
      <c r="C56" s="287">
        <v>258.129925</v>
      </c>
      <c r="D56" s="240">
        <v>240</v>
      </c>
      <c r="E56" s="227"/>
      <c r="F56" s="240"/>
      <c r="G56" s="229"/>
      <c r="H56" s="281">
        <f t="shared" si="4"/>
        <v>218</v>
      </c>
      <c r="I56" s="240"/>
      <c r="J56" s="229"/>
      <c r="L56" s="208">
        <v>218</v>
      </c>
    </row>
    <row r="57" spans="1:12">
      <c r="A57" s="280" t="s">
        <v>186</v>
      </c>
      <c r="B57" s="240">
        <v>0</v>
      </c>
      <c r="C57" s="287">
        <v>0</v>
      </c>
      <c r="D57" s="240"/>
      <c r="E57" s="227"/>
      <c r="F57" s="228"/>
      <c r="G57" s="229"/>
      <c r="H57" s="281">
        <f t="shared" si="4"/>
        <v>54</v>
      </c>
      <c r="I57" s="240"/>
      <c r="J57" s="229"/>
      <c r="L57" s="208">
        <v>54</v>
      </c>
    </row>
    <row r="58" spans="1:12">
      <c r="A58" s="282" t="s">
        <v>187</v>
      </c>
      <c r="B58" s="240">
        <v>0</v>
      </c>
      <c r="C58" s="287">
        <v>0</v>
      </c>
      <c r="D58" s="240"/>
      <c r="E58" s="227"/>
      <c r="F58" s="228"/>
      <c r="G58" s="229"/>
      <c r="H58" s="281">
        <f t="shared" si="4"/>
        <v>0</v>
      </c>
      <c r="I58" s="240"/>
      <c r="J58" s="229"/>
      <c r="L58" s="208"/>
    </row>
    <row r="59" spans="1:12">
      <c r="A59" s="282" t="s">
        <v>188</v>
      </c>
      <c r="B59" s="240">
        <v>100</v>
      </c>
      <c r="C59" s="287">
        <v>25</v>
      </c>
      <c r="D59" s="240">
        <v>177</v>
      </c>
      <c r="E59" s="227"/>
      <c r="F59" s="228"/>
      <c r="G59" s="229"/>
      <c r="H59" s="281">
        <f t="shared" si="4"/>
        <v>0</v>
      </c>
      <c r="I59" s="240"/>
      <c r="J59" s="229"/>
      <c r="L59" s="208"/>
    </row>
    <row r="60" spans="1:12">
      <c r="A60" s="282" t="s">
        <v>189</v>
      </c>
      <c r="B60" s="240">
        <v>26</v>
      </c>
      <c r="C60" s="287">
        <v>30.836</v>
      </c>
      <c r="D60" s="240">
        <v>3</v>
      </c>
      <c r="E60" s="227"/>
      <c r="F60" s="228"/>
      <c r="G60" s="229"/>
      <c r="H60" s="281">
        <f t="shared" si="4"/>
        <v>77</v>
      </c>
      <c r="I60" s="240"/>
      <c r="J60" s="229"/>
      <c r="L60" s="208">
        <v>77</v>
      </c>
    </row>
    <row r="61" spans="1:12">
      <c r="A61" s="280" t="s">
        <v>161</v>
      </c>
      <c r="B61" s="240">
        <v>11</v>
      </c>
      <c r="C61" s="287">
        <v>14.8128</v>
      </c>
      <c r="D61" s="240">
        <v>17</v>
      </c>
      <c r="E61" s="227"/>
      <c r="F61" s="228"/>
      <c r="G61" s="229"/>
      <c r="H61" s="281">
        <f t="shared" si="4"/>
        <v>0</v>
      </c>
      <c r="I61" s="240"/>
      <c r="J61" s="229"/>
      <c r="L61" s="208"/>
    </row>
    <row r="62" spans="1:12">
      <c r="A62" s="280" t="s">
        <v>190</v>
      </c>
      <c r="B62" s="240"/>
      <c r="C62" s="287">
        <v>0</v>
      </c>
      <c r="D62" s="240"/>
      <c r="E62" s="227"/>
      <c r="F62" s="240"/>
      <c r="G62" s="229"/>
      <c r="H62" s="281">
        <f t="shared" si="4"/>
        <v>1</v>
      </c>
      <c r="I62" s="240">
        <v>0</v>
      </c>
      <c r="J62" s="229">
        <v>0</v>
      </c>
      <c r="L62">
        <v>1</v>
      </c>
    </row>
    <row r="63" spans="1:10">
      <c r="A63" s="275" t="s">
        <v>191</v>
      </c>
      <c r="B63" s="288">
        <v>2334</v>
      </c>
      <c r="C63" s="289">
        <v>1622.595297</v>
      </c>
      <c r="D63" s="288">
        <f>SUM(D64:D73)</f>
        <v>1822</v>
      </c>
      <c r="E63" s="278">
        <f>D63/C63*100</f>
        <v>112.289244481891</v>
      </c>
      <c r="F63" s="276">
        <f>D63-B63</f>
        <v>-512</v>
      </c>
      <c r="G63" s="279">
        <f>(D63/B63-1)*100</f>
        <v>-21.936589545844</v>
      </c>
      <c r="H63" s="289">
        <f>SUM(H64:H73)</f>
        <v>1625</v>
      </c>
      <c r="I63" s="295">
        <f>H63-C63</f>
        <v>2.40470299999993</v>
      </c>
      <c r="J63" s="279">
        <f>(H63/C63-1)*100</f>
        <v>0.148201033519935</v>
      </c>
    </row>
    <row r="64" spans="1:12">
      <c r="A64" s="282" t="s">
        <v>152</v>
      </c>
      <c r="B64" s="240">
        <v>834</v>
      </c>
      <c r="C64" s="287">
        <v>694.142818</v>
      </c>
      <c r="D64" s="240">
        <v>735</v>
      </c>
      <c r="E64" s="227"/>
      <c r="F64" s="228"/>
      <c r="G64" s="229"/>
      <c r="H64" s="281">
        <f t="shared" ref="H64:H73" si="5">L64+M64+N64</f>
        <v>802</v>
      </c>
      <c r="I64" s="240"/>
      <c r="J64" s="229"/>
      <c r="L64">
        <v>802</v>
      </c>
    </row>
    <row r="65" spans="1:12">
      <c r="A65" s="167" t="s">
        <v>153</v>
      </c>
      <c r="B65" s="240">
        <v>574</v>
      </c>
      <c r="C65" s="287">
        <v>184.0933</v>
      </c>
      <c r="D65" s="240">
        <v>373</v>
      </c>
      <c r="E65" s="227"/>
      <c r="F65" s="228"/>
      <c r="G65" s="229"/>
      <c r="H65" s="281">
        <f t="shared" si="5"/>
        <v>149</v>
      </c>
      <c r="I65" s="240"/>
      <c r="J65" s="229"/>
      <c r="L65">
        <v>149</v>
      </c>
    </row>
    <row r="66" spans="1:10">
      <c r="A66" s="167" t="s">
        <v>154</v>
      </c>
      <c r="B66" s="240">
        <v>0</v>
      </c>
      <c r="C66" s="287">
        <v>0</v>
      </c>
      <c r="D66" s="240"/>
      <c r="E66" s="227"/>
      <c r="F66" s="240"/>
      <c r="G66" s="229"/>
      <c r="H66" s="281">
        <f t="shared" si="5"/>
        <v>0</v>
      </c>
      <c r="I66" s="240"/>
      <c r="J66" s="229"/>
    </row>
    <row r="67" spans="1:10">
      <c r="A67" s="167" t="s">
        <v>192</v>
      </c>
      <c r="B67" s="240">
        <v>0</v>
      </c>
      <c r="C67" s="287">
        <v>0</v>
      </c>
      <c r="D67" s="240"/>
      <c r="E67" s="227"/>
      <c r="F67" s="240"/>
      <c r="G67" s="229"/>
      <c r="H67" s="281">
        <f t="shared" si="5"/>
        <v>0</v>
      </c>
      <c r="I67" s="240"/>
      <c r="J67" s="229"/>
    </row>
    <row r="68" spans="1:10">
      <c r="A68" s="167" t="s">
        <v>193</v>
      </c>
      <c r="B68" s="240">
        <v>0</v>
      </c>
      <c r="C68" s="287">
        <v>0</v>
      </c>
      <c r="D68" s="240"/>
      <c r="E68" s="227"/>
      <c r="F68" s="228"/>
      <c r="G68" s="229"/>
      <c r="H68" s="281">
        <f t="shared" si="5"/>
        <v>0</v>
      </c>
      <c r="I68" s="240"/>
      <c r="J68" s="229"/>
    </row>
    <row r="69" spans="1:10">
      <c r="A69" s="167" t="s">
        <v>194</v>
      </c>
      <c r="B69" s="240">
        <v>0</v>
      </c>
      <c r="C69" s="287">
        <v>0</v>
      </c>
      <c r="D69" s="240"/>
      <c r="E69" s="227"/>
      <c r="F69" s="228"/>
      <c r="G69" s="229"/>
      <c r="H69" s="281">
        <f t="shared" si="5"/>
        <v>0</v>
      </c>
      <c r="I69" s="240"/>
      <c r="J69" s="229"/>
    </row>
    <row r="70" spans="1:10">
      <c r="A70" s="280" t="s">
        <v>195</v>
      </c>
      <c r="B70" s="240">
        <v>13</v>
      </c>
      <c r="C70" s="287">
        <v>0</v>
      </c>
      <c r="D70" s="240"/>
      <c r="E70" s="227"/>
      <c r="F70" s="228"/>
      <c r="G70" s="229"/>
      <c r="H70" s="281">
        <f t="shared" si="5"/>
        <v>0</v>
      </c>
      <c r="I70" s="240"/>
      <c r="J70" s="229"/>
    </row>
    <row r="71" spans="1:10">
      <c r="A71" s="282" t="s">
        <v>196</v>
      </c>
      <c r="B71" s="240">
        <v>180</v>
      </c>
      <c r="C71" s="287">
        <v>0</v>
      </c>
      <c r="D71" s="240"/>
      <c r="E71" s="227"/>
      <c r="F71" s="240"/>
      <c r="G71" s="229"/>
      <c r="H71" s="281">
        <f t="shared" si="5"/>
        <v>0</v>
      </c>
      <c r="I71" s="240"/>
      <c r="J71" s="229"/>
    </row>
    <row r="72" spans="1:12">
      <c r="A72" s="282" t="s">
        <v>161</v>
      </c>
      <c r="B72" s="240">
        <v>733</v>
      </c>
      <c r="C72" s="287">
        <v>744.359179</v>
      </c>
      <c r="D72" s="240">
        <v>714</v>
      </c>
      <c r="E72" s="227"/>
      <c r="F72" s="228"/>
      <c r="G72" s="229"/>
      <c r="H72" s="281">
        <f t="shared" si="5"/>
        <v>662</v>
      </c>
      <c r="I72" s="240"/>
      <c r="J72" s="229"/>
      <c r="L72">
        <v>662</v>
      </c>
    </row>
    <row r="73" spans="1:12">
      <c r="A73" s="282" t="s">
        <v>197</v>
      </c>
      <c r="B73" s="240"/>
      <c r="C73" s="287">
        <v>0</v>
      </c>
      <c r="D73" s="240"/>
      <c r="E73" s="227"/>
      <c r="F73" s="228"/>
      <c r="G73" s="229"/>
      <c r="H73" s="281">
        <f t="shared" si="5"/>
        <v>12</v>
      </c>
      <c r="I73" s="240"/>
      <c r="J73" s="229"/>
      <c r="L73">
        <v>12</v>
      </c>
    </row>
    <row r="74" spans="1:10">
      <c r="A74" s="275" t="s">
        <v>198</v>
      </c>
      <c r="B74" s="288">
        <v>859</v>
      </c>
      <c r="C74" s="289">
        <v>764.6632</v>
      </c>
      <c r="D74" s="288">
        <f>SUM(D75:D85)</f>
        <v>571</v>
      </c>
      <c r="E74" s="278"/>
      <c r="F74" s="276">
        <f>D74-B74</f>
        <v>-288</v>
      </c>
      <c r="G74" s="279">
        <f>(D74/B74-1)*100</f>
        <v>-33.5273573923166</v>
      </c>
      <c r="H74" s="289">
        <f>SUM(H75:H85)</f>
        <v>605</v>
      </c>
      <c r="I74" s="295">
        <f>H74-C74</f>
        <v>-159.6632</v>
      </c>
      <c r="J74" s="279"/>
    </row>
    <row r="75" spans="1:10">
      <c r="A75" s="280" t="s">
        <v>152</v>
      </c>
      <c r="B75" s="240"/>
      <c r="C75" s="281">
        <v>0</v>
      </c>
      <c r="D75" s="240"/>
      <c r="E75" s="227"/>
      <c r="F75" s="240"/>
      <c r="G75" s="229"/>
      <c r="H75" s="281">
        <f t="shared" ref="H75:H85" si="6">L75+M75+N75</f>
        <v>0</v>
      </c>
      <c r="I75" s="240">
        <v>0</v>
      </c>
      <c r="J75" s="229">
        <v>0</v>
      </c>
    </row>
    <row r="76" spans="1:10">
      <c r="A76" s="280" t="s">
        <v>153</v>
      </c>
      <c r="B76" s="240"/>
      <c r="C76" s="281">
        <v>0</v>
      </c>
      <c r="D76" s="240"/>
      <c r="E76" s="227"/>
      <c r="F76" s="240"/>
      <c r="G76" s="229"/>
      <c r="H76" s="281">
        <f t="shared" si="6"/>
        <v>0</v>
      </c>
      <c r="I76" s="240">
        <v>0</v>
      </c>
      <c r="J76" s="229">
        <v>0</v>
      </c>
    </row>
    <row r="77" spans="1:10">
      <c r="A77" s="282" t="s">
        <v>154</v>
      </c>
      <c r="B77" s="240"/>
      <c r="C77" s="281">
        <v>0</v>
      </c>
      <c r="D77" s="240"/>
      <c r="E77" s="227"/>
      <c r="F77" s="240"/>
      <c r="G77" s="229"/>
      <c r="H77" s="281">
        <f t="shared" si="6"/>
        <v>0</v>
      </c>
      <c r="I77" s="240">
        <v>0</v>
      </c>
      <c r="J77" s="229">
        <v>0</v>
      </c>
    </row>
    <row r="78" spans="1:10">
      <c r="A78" s="282" t="s">
        <v>199</v>
      </c>
      <c r="B78" s="240"/>
      <c r="C78" s="281">
        <v>0</v>
      </c>
      <c r="D78" s="240"/>
      <c r="E78" s="227"/>
      <c r="F78" s="240"/>
      <c r="G78" s="229"/>
      <c r="H78" s="281">
        <f t="shared" si="6"/>
        <v>0</v>
      </c>
      <c r="I78" s="240">
        <v>0</v>
      </c>
      <c r="J78" s="229">
        <v>0</v>
      </c>
    </row>
    <row r="79" spans="1:10">
      <c r="A79" s="282" t="s">
        <v>200</v>
      </c>
      <c r="B79" s="240"/>
      <c r="C79" s="281">
        <v>0</v>
      </c>
      <c r="D79" s="240"/>
      <c r="E79" s="227"/>
      <c r="F79" s="240"/>
      <c r="G79" s="229"/>
      <c r="H79" s="281">
        <f t="shared" si="6"/>
        <v>0</v>
      </c>
      <c r="I79" s="240">
        <v>0</v>
      </c>
      <c r="J79" s="229">
        <v>0</v>
      </c>
    </row>
    <row r="80" spans="1:10">
      <c r="A80" s="283" t="s">
        <v>201</v>
      </c>
      <c r="B80" s="240"/>
      <c r="C80" s="281">
        <v>0</v>
      </c>
      <c r="D80" s="240"/>
      <c r="E80" s="227"/>
      <c r="F80" s="240"/>
      <c r="G80" s="229"/>
      <c r="H80" s="281">
        <f t="shared" si="6"/>
        <v>0</v>
      </c>
      <c r="I80" s="240">
        <v>0</v>
      </c>
      <c r="J80" s="229">
        <v>0</v>
      </c>
    </row>
    <row r="81" spans="1:10">
      <c r="A81" s="280" t="s">
        <v>202</v>
      </c>
      <c r="B81" s="240"/>
      <c r="C81" s="281">
        <v>0</v>
      </c>
      <c r="D81" s="240"/>
      <c r="E81" s="227"/>
      <c r="F81" s="240"/>
      <c r="G81" s="229"/>
      <c r="H81" s="281">
        <f t="shared" si="6"/>
        <v>0</v>
      </c>
      <c r="I81" s="240">
        <v>0</v>
      </c>
      <c r="J81" s="229">
        <v>0</v>
      </c>
    </row>
    <row r="82" spans="1:10">
      <c r="A82" s="280" t="s">
        <v>203</v>
      </c>
      <c r="B82" s="240"/>
      <c r="C82" s="281">
        <v>0</v>
      </c>
      <c r="D82" s="240"/>
      <c r="E82" s="227"/>
      <c r="F82" s="240"/>
      <c r="G82" s="229"/>
      <c r="H82" s="281">
        <f t="shared" si="6"/>
        <v>0</v>
      </c>
      <c r="I82" s="240">
        <v>0</v>
      </c>
      <c r="J82" s="229">
        <v>0</v>
      </c>
    </row>
    <row r="83" spans="1:10">
      <c r="A83" s="280" t="s">
        <v>195</v>
      </c>
      <c r="B83" s="240"/>
      <c r="C83" s="281">
        <v>0</v>
      </c>
      <c r="D83" s="240"/>
      <c r="E83" s="227"/>
      <c r="F83" s="240"/>
      <c r="G83" s="229"/>
      <c r="H83" s="281">
        <f t="shared" si="6"/>
        <v>0</v>
      </c>
      <c r="I83" s="240">
        <v>0</v>
      </c>
      <c r="J83" s="229">
        <v>0</v>
      </c>
    </row>
    <row r="84" spans="1:10">
      <c r="A84" s="282" t="s">
        <v>161</v>
      </c>
      <c r="B84" s="240"/>
      <c r="C84" s="281">
        <v>0</v>
      </c>
      <c r="D84" s="240"/>
      <c r="E84" s="227"/>
      <c r="F84" s="240"/>
      <c r="G84" s="229"/>
      <c r="H84" s="281">
        <f t="shared" si="6"/>
        <v>0</v>
      </c>
      <c r="I84" s="240">
        <v>0</v>
      </c>
      <c r="J84" s="229">
        <v>0</v>
      </c>
    </row>
    <row r="85" spans="1:12">
      <c r="A85" s="282" t="s">
        <v>204</v>
      </c>
      <c r="B85" s="240">
        <v>859</v>
      </c>
      <c r="C85" s="281">
        <v>764.6632</v>
      </c>
      <c r="D85" s="240">
        <v>571</v>
      </c>
      <c r="E85" s="227"/>
      <c r="F85" s="228"/>
      <c r="G85" s="229"/>
      <c r="H85" s="281">
        <f t="shared" si="6"/>
        <v>605</v>
      </c>
      <c r="I85" s="240"/>
      <c r="J85" s="229"/>
      <c r="L85">
        <v>605</v>
      </c>
    </row>
    <row r="86" spans="1:10">
      <c r="A86" s="290" t="s">
        <v>205</v>
      </c>
      <c r="B86" s="296">
        <v>417</v>
      </c>
      <c r="C86" s="297">
        <v>241.603034</v>
      </c>
      <c r="D86" s="296">
        <f>SUM(D87:D94)</f>
        <v>229</v>
      </c>
      <c r="E86" s="278">
        <f>D86/C86*100</f>
        <v>94.7835779247706</v>
      </c>
      <c r="F86" s="276">
        <f>D86-B86</f>
        <v>-188</v>
      </c>
      <c r="G86" s="279">
        <f>(D86/B86-1)*100</f>
        <v>-45.083932853717</v>
      </c>
      <c r="H86" s="297">
        <f>SUM(H87:H94)</f>
        <v>221</v>
      </c>
      <c r="I86" s="295">
        <f>H86-C86</f>
        <v>-20.603034</v>
      </c>
      <c r="J86" s="279">
        <f>(H86/C86-1)*100</f>
        <v>-8.52763877129126</v>
      </c>
    </row>
    <row r="87" spans="1:12">
      <c r="A87" s="280" t="s">
        <v>152</v>
      </c>
      <c r="B87" s="240">
        <v>190</v>
      </c>
      <c r="C87" s="287">
        <v>196.603034</v>
      </c>
      <c r="D87" s="240">
        <v>180</v>
      </c>
      <c r="E87" s="227"/>
      <c r="F87" s="228"/>
      <c r="G87" s="229"/>
      <c r="H87" s="281">
        <f t="shared" ref="H87:H94" si="7">L87+M87+N87</f>
        <v>196</v>
      </c>
      <c r="I87" s="240"/>
      <c r="J87" s="229"/>
      <c r="L87">
        <v>196</v>
      </c>
    </row>
    <row r="88" spans="1:10">
      <c r="A88" s="280" t="s">
        <v>153</v>
      </c>
      <c r="B88" s="240">
        <v>221</v>
      </c>
      <c r="C88" s="287">
        <v>20</v>
      </c>
      <c r="D88" s="240">
        <v>36</v>
      </c>
      <c r="E88" s="227"/>
      <c r="F88" s="228"/>
      <c r="G88" s="229"/>
      <c r="H88" s="281">
        <f t="shared" si="7"/>
        <v>0</v>
      </c>
      <c r="I88" s="240"/>
      <c r="J88" s="229"/>
    </row>
    <row r="89" spans="1:10">
      <c r="A89" s="280" t="s">
        <v>154</v>
      </c>
      <c r="B89" s="240">
        <v>0</v>
      </c>
      <c r="C89" s="287">
        <v>0</v>
      </c>
      <c r="D89" s="240"/>
      <c r="E89" s="227"/>
      <c r="F89" s="240"/>
      <c r="G89" s="229"/>
      <c r="H89" s="281">
        <f t="shared" si="7"/>
        <v>0</v>
      </c>
      <c r="I89" s="240"/>
      <c r="J89" s="229"/>
    </row>
    <row r="90" spans="1:12">
      <c r="A90" s="282" t="s">
        <v>206</v>
      </c>
      <c r="B90" s="240">
        <v>0</v>
      </c>
      <c r="C90" s="287">
        <v>15</v>
      </c>
      <c r="D90" s="240">
        <v>7</v>
      </c>
      <c r="E90" s="227"/>
      <c r="F90" s="228"/>
      <c r="G90" s="229"/>
      <c r="H90" s="281">
        <f t="shared" si="7"/>
        <v>15</v>
      </c>
      <c r="I90" s="240"/>
      <c r="J90" s="229"/>
      <c r="L90">
        <v>15</v>
      </c>
    </row>
    <row r="91" spans="1:10">
      <c r="A91" s="282" t="s">
        <v>207</v>
      </c>
      <c r="B91" s="240">
        <v>0</v>
      </c>
      <c r="C91" s="287">
        <v>0</v>
      </c>
      <c r="D91" s="240"/>
      <c r="E91" s="227"/>
      <c r="F91" s="240"/>
      <c r="G91" s="229"/>
      <c r="H91" s="281">
        <f t="shared" si="7"/>
        <v>0</v>
      </c>
      <c r="I91" s="240"/>
      <c r="J91" s="229"/>
    </row>
    <row r="92" spans="1:12">
      <c r="A92" s="282" t="s">
        <v>195</v>
      </c>
      <c r="B92" s="240">
        <v>6</v>
      </c>
      <c r="C92" s="287">
        <v>10</v>
      </c>
      <c r="D92" s="240">
        <v>6</v>
      </c>
      <c r="E92" s="227"/>
      <c r="F92" s="228"/>
      <c r="G92" s="229"/>
      <c r="H92" s="281">
        <f t="shared" si="7"/>
        <v>10</v>
      </c>
      <c r="I92" s="240"/>
      <c r="J92" s="229"/>
      <c r="L92">
        <v>10</v>
      </c>
    </row>
    <row r="93" spans="1:10">
      <c r="A93" s="282" t="s">
        <v>161</v>
      </c>
      <c r="B93" s="240"/>
      <c r="C93" s="287">
        <v>0</v>
      </c>
      <c r="D93" s="240"/>
      <c r="E93" s="227"/>
      <c r="F93" s="228"/>
      <c r="G93" s="229"/>
      <c r="H93" s="281">
        <f t="shared" si="7"/>
        <v>0</v>
      </c>
      <c r="I93" s="240"/>
      <c r="J93" s="229"/>
    </row>
    <row r="94" spans="1:10">
      <c r="A94" s="283" t="s">
        <v>208</v>
      </c>
      <c r="B94" s="240"/>
      <c r="C94" s="287">
        <v>0</v>
      </c>
      <c r="D94" s="240"/>
      <c r="E94" s="227"/>
      <c r="F94" s="228"/>
      <c r="G94" s="229"/>
      <c r="H94" s="281">
        <f t="shared" si="7"/>
        <v>0</v>
      </c>
      <c r="I94" s="240"/>
      <c r="J94" s="229"/>
    </row>
    <row r="95" spans="1:10">
      <c r="A95" s="275" t="s">
        <v>209</v>
      </c>
      <c r="B95" s="296"/>
      <c r="C95" s="297"/>
      <c r="D95" s="296"/>
      <c r="E95" s="278"/>
      <c r="F95" s="276"/>
      <c r="G95" s="279"/>
      <c r="H95" s="297"/>
      <c r="I95" s="295">
        <f>H95-C95</f>
        <v>0</v>
      </c>
      <c r="J95" s="279"/>
    </row>
    <row r="96" spans="1:10">
      <c r="A96" s="280" t="s">
        <v>152</v>
      </c>
      <c r="B96" s="240"/>
      <c r="C96" s="281">
        <v>0</v>
      </c>
      <c r="D96" s="240"/>
      <c r="E96" s="227"/>
      <c r="F96" s="240"/>
      <c r="G96" s="229"/>
      <c r="H96" s="281">
        <f t="shared" ref="H96:H104" si="8">L96+M96+N96</f>
        <v>0</v>
      </c>
      <c r="I96" s="240">
        <v>0</v>
      </c>
      <c r="J96" s="229">
        <v>0</v>
      </c>
    </row>
    <row r="97" spans="1:10">
      <c r="A97" s="282" t="s">
        <v>153</v>
      </c>
      <c r="B97" s="240"/>
      <c r="C97" s="281">
        <v>0</v>
      </c>
      <c r="D97" s="240"/>
      <c r="E97" s="227"/>
      <c r="F97" s="240"/>
      <c r="G97" s="229"/>
      <c r="H97" s="281">
        <f t="shared" si="8"/>
        <v>0</v>
      </c>
      <c r="I97" s="240">
        <v>0</v>
      </c>
      <c r="J97" s="229">
        <v>0</v>
      </c>
    </row>
    <row r="98" spans="1:10">
      <c r="A98" s="282" t="s">
        <v>154</v>
      </c>
      <c r="B98" s="240"/>
      <c r="C98" s="281">
        <v>0</v>
      </c>
      <c r="D98" s="240"/>
      <c r="E98" s="227"/>
      <c r="F98" s="240"/>
      <c r="G98" s="229"/>
      <c r="H98" s="281">
        <f t="shared" si="8"/>
        <v>0</v>
      </c>
      <c r="I98" s="240">
        <v>0</v>
      </c>
      <c r="J98" s="229">
        <v>0</v>
      </c>
    </row>
    <row r="99" spans="1:10">
      <c r="A99" s="282" t="s">
        <v>210</v>
      </c>
      <c r="B99" s="240"/>
      <c r="C99" s="281">
        <v>0</v>
      </c>
      <c r="D99" s="240"/>
      <c r="E99" s="227"/>
      <c r="F99" s="240"/>
      <c r="G99" s="229"/>
      <c r="H99" s="281">
        <f t="shared" si="8"/>
        <v>0</v>
      </c>
      <c r="I99" s="240">
        <v>0</v>
      </c>
      <c r="J99" s="229">
        <v>0</v>
      </c>
    </row>
    <row r="100" spans="1:10">
      <c r="A100" s="280" t="s">
        <v>211</v>
      </c>
      <c r="B100" s="240"/>
      <c r="C100" s="281">
        <v>0</v>
      </c>
      <c r="D100" s="240"/>
      <c r="E100" s="227"/>
      <c r="F100" s="240"/>
      <c r="G100" s="229"/>
      <c r="H100" s="281">
        <f t="shared" si="8"/>
        <v>0</v>
      </c>
      <c r="I100" s="240">
        <v>0</v>
      </c>
      <c r="J100" s="229">
        <v>0</v>
      </c>
    </row>
    <row r="101" spans="1:10">
      <c r="A101" s="280" t="s">
        <v>212</v>
      </c>
      <c r="B101" s="240"/>
      <c r="C101" s="281">
        <v>0</v>
      </c>
      <c r="D101" s="240"/>
      <c r="E101" s="227"/>
      <c r="F101" s="240"/>
      <c r="G101" s="229"/>
      <c r="H101" s="281">
        <f t="shared" si="8"/>
        <v>0</v>
      </c>
      <c r="I101" s="240">
        <v>0</v>
      </c>
      <c r="J101" s="229">
        <v>0</v>
      </c>
    </row>
    <row r="102" spans="1:10">
      <c r="A102" s="280" t="s">
        <v>195</v>
      </c>
      <c r="B102" s="240"/>
      <c r="C102" s="281">
        <v>0</v>
      </c>
      <c r="D102" s="240"/>
      <c r="E102" s="227"/>
      <c r="F102" s="240"/>
      <c r="G102" s="229"/>
      <c r="H102" s="281">
        <f t="shared" si="8"/>
        <v>0</v>
      </c>
      <c r="I102" s="240">
        <v>0</v>
      </c>
      <c r="J102" s="229">
        <v>0</v>
      </c>
    </row>
    <row r="103" spans="1:10">
      <c r="A103" s="282" t="s">
        <v>161</v>
      </c>
      <c r="B103" s="240"/>
      <c r="C103" s="281">
        <v>0</v>
      </c>
      <c r="D103" s="240"/>
      <c r="E103" s="227"/>
      <c r="F103" s="240"/>
      <c r="G103" s="229"/>
      <c r="H103" s="281">
        <f t="shared" si="8"/>
        <v>0</v>
      </c>
      <c r="I103" s="240">
        <v>0</v>
      </c>
      <c r="J103" s="229">
        <v>0</v>
      </c>
    </row>
    <row r="104" spans="1:10">
      <c r="A104" s="282" t="s">
        <v>213</v>
      </c>
      <c r="B104" s="240"/>
      <c r="C104" s="281">
        <v>0</v>
      </c>
      <c r="D104" s="240"/>
      <c r="E104" s="227"/>
      <c r="F104" s="228"/>
      <c r="G104" s="229"/>
      <c r="H104" s="281">
        <f t="shared" si="8"/>
        <v>0</v>
      </c>
      <c r="I104" s="240"/>
      <c r="J104" s="229"/>
    </row>
    <row r="105" spans="1:10">
      <c r="A105" s="290" t="s">
        <v>214</v>
      </c>
      <c r="B105" s="296">
        <v>61</v>
      </c>
      <c r="C105" s="297">
        <v>0</v>
      </c>
      <c r="D105" s="296"/>
      <c r="E105" s="278"/>
      <c r="F105" s="276">
        <f>D105-B105</f>
        <v>-61</v>
      </c>
      <c r="G105" s="279">
        <f>(D105/B105-1)*100</f>
        <v>-100</v>
      </c>
      <c r="H105" s="297">
        <f>SUM(H106:H119)</f>
        <v>0</v>
      </c>
      <c r="I105" s="295">
        <f>H105-C105</f>
        <v>0</v>
      </c>
      <c r="J105" s="279"/>
    </row>
    <row r="106" spans="1:10">
      <c r="A106" s="282" t="s">
        <v>152</v>
      </c>
      <c r="B106" s="240">
        <v>33</v>
      </c>
      <c r="C106" s="281">
        <v>0</v>
      </c>
      <c r="D106" s="240"/>
      <c r="E106" s="227"/>
      <c r="F106" s="228"/>
      <c r="G106" s="229"/>
      <c r="H106" s="281">
        <f t="shared" ref="H106:H119" si="9">L106+M106+N106</f>
        <v>0</v>
      </c>
      <c r="I106" s="240"/>
      <c r="J106" s="229"/>
    </row>
    <row r="107" spans="1:10">
      <c r="A107" s="280" t="s">
        <v>153</v>
      </c>
      <c r="B107" s="240">
        <v>15</v>
      </c>
      <c r="C107" s="281">
        <v>0</v>
      </c>
      <c r="D107" s="240"/>
      <c r="E107" s="227"/>
      <c r="F107" s="228"/>
      <c r="G107" s="229"/>
      <c r="H107" s="281">
        <f t="shared" si="9"/>
        <v>0</v>
      </c>
      <c r="I107" s="240"/>
      <c r="J107" s="229"/>
    </row>
    <row r="108" spans="1:10">
      <c r="A108" s="280" t="s">
        <v>154</v>
      </c>
      <c r="B108" s="240">
        <v>0</v>
      </c>
      <c r="C108" s="281">
        <v>0</v>
      </c>
      <c r="D108" s="240"/>
      <c r="E108" s="227"/>
      <c r="F108" s="240"/>
      <c r="G108" s="229"/>
      <c r="H108" s="281">
        <f t="shared" si="9"/>
        <v>0</v>
      </c>
      <c r="I108" s="240"/>
      <c r="J108" s="229"/>
    </row>
    <row r="109" spans="1:10">
      <c r="A109" s="280" t="s">
        <v>215</v>
      </c>
      <c r="B109" s="240">
        <v>0</v>
      </c>
      <c r="C109" s="281">
        <v>0</v>
      </c>
      <c r="D109" s="240"/>
      <c r="E109" s="227"/>
      <c r="F109" s="240"/>
      <c r="G109" s="229"/>
      <c r="H109" s="281">
        <f t="shared" si="9"/>
        <v>0</v>
      </c>
      <c r="I109" s="240"/>
      <c r="J109" s="229"/>
    </row>
    <row r="110" spans="1:10">
      <c r="A110" s="282" t="s">
        <v>216</v>
      </c>
      <c r="B110" s="240">
        <v>0</v>
      </c>
      <c r="C110" s="281">
        <v>0</v>
      </c>
      <c r="D110" s="240"/>
      <c r="E110" s="227"/>
      <c r="F110" s="240"/>
      <c r="G110" s="229"/>
      <c r="H110" s="281">
        <f t="shared" si="9"/>
        <v>0</v>
      </c>
      <c r="I110" s="240"/>
      <c r="J110" s="229"/>
    </row>
    <row r="111" spans="1:10">
      <c r="A111" s="282" t="s">
        <v>217</v>
      </c>
      <c r="B111" s="240">
        <v>0</v>
      </c>
      <c r="C111" s="281">
        <v>0</v>
      </c>
      <c r="D111" s="240"/>
      <c r="E111" s="227"/>
      <c r="F111" s="228"/>
      <c r="G111" s="229"/>
      <c r="H111" s="281">
        <f t="shared" si="9"/>
        <v>0</v>
      </c>
      <c r="I111" s="240"/>
      <c r="J111" s="229"/>
    </row>
    <row r="112" spans="1:10">
      <c r="A112" s="282" t="s">
        <v>218</v>
      </c>
      <c r="B112" s="240">
        <v>0</v>
      </c>
      <c r="C112" s="281">
        <v>0</v>
      </c>
      <c r="D112" s="240"/>
      <c r="E112" s="227"/>
      <c r="F112" s="240"/>
      <c r="G112" s="229"/>
      <c r="H112" s="281">
        <f t="shared" si="9"/>
        <v>0</v>
      </c>
      <c r="I112" s="240"/>
      <c r="J112" s="229"/>
    </row>
    <row r="113" spans="1:10">
      <c r="A113" s="280" t="s">
        <v>219</v>
      </c>
      <c r="B113" s="240">
        <v>0</v>
      </c>
      <c r="C113" s="281">
        <v>0</v>
      </c>
      <c r="D113" s="240"/>
      <c r="E113" s="227"/>
      <c r="F113" s="240"/>
      <c r="G113" s="229"/>
      <c r="H113" s="281">
        <f t="shared" si="9"/>
        <v>0</v>
      </c>
      <c r="I113" s="240"/>
      <c r="J113" s="229"/>
    </row>
    <row r="114" spans="1:10">
      <c r="A114" s="280" t="s">
        <v>220</v>
      </c>
      <c r="B114" s="240"/>
      <c r="C114" s="281">
        <v>0</v>
      </c>
      <c r="D114" s="240"/>
      <c r="E114" s="227"/>
      <c r="F114" s="240"/>
      <c r="G114" s="229"/>
      <c r="H114" s="281">
        <f t="shared" si="9"/>
        <v>0</v>
      </c>
      <c r="I114" s="240"/>
      <c r="J114" s="229"/>
    </row>
    <row r="115" spans="1:10">
      <c r="A115" s="280" t="s">
        <v>221</v>
      </c>
      <c r="B115" s="240"/>
      <c r="C115" s="281">
        <v>0</v>
      </c>
      <c r="D115" s="240"/>
      <c r="E115" s="227"/>
      <c r="F115" s="240"/>
      <c r="G115" s="229"/>
      <c r="H115" s="281">
        <f t="shared" si="9"/>
        <v>0</v>
      </c>
      <c r="I115" s="240"/>
      <c r="J115" s="229"/>
    </row>
    <row r="116" spans="1:10">
      <c r="A116" s="282" t="s">
        <v>222</v>
      </c>
      <c r="B116" s="240"/>
      <c r="C116" s="281">
        <v>0</v>
      </c>
      <c r="D116" s="240"/>
      <c r="E116" s="227"/>
      <c r="F116" s="240"/>
      <c r="G116" s="229"/>
      <c r="H116" s="281">
        <f t="shared" si="9"/>
        <v>0</v>
      </c>
      <c r="I116" s="240"/>
      <c r="J116" s="229"/>
    </row>
    <row r="117" spans="1:10">
      <c r="A117" s="282" t="s">
        <v>223</v>
      </c>
      <c r="B117" s="240"/>
      <c r="C117" s="281">
        <v>0</v>
      </c>
      <c r="D117" s="240"/>
      <c r="E117" s="227"/>
      <c r="F117" s="240"/>
      <c r="G117" s="229"/>
      <c r="H117" s="281">
        <f t="shared" si="9"/>
        <v>0</v>
      </c>
      <c r="I117" s="240"/>
      <c r="J117" s="229"/>
    </row>
    <row r="118" spans="1:10">
      <c r="A118" s="282" t="s">
        <v>161</v>
      </c>
      <c r="B118" s="240"/>
      <c r="C118" s="281">
        <v>0</v>
      </c>
      <c r="D118" s="240"/>
      <c r="E118" s="227"/>
      <c r="F118" s="228"/>
      <c r="G118" s="229"/>
      <c r="H118" s="281">
        <f t="shared" si="9"/>
        <v>0</v>
      </c>
      <c r="I118" s="240"/>
      <c r="J118" s="229"/>
    </row>
    <row r="119" spans="1:10">
      <c r="A119" s="282" t="s">
        <v>224</v>
      </c>
      <c r="B119" s="240">
        <v>13</v>
      </c>
      <c r="C119" s="281">
        <v>0</v>
      </c>
      <c r="D119" s="240"/>
      <c r="E119" s="227"/>
      <c r="F119" s="228"/>
      <c r="G119" s="229"/>
      <c r="H119" s="281">
        <f t="shared" si="9"/>
        <v>0</v>
      </c>
      <c r="I119" s="240"/>
      <c r="J119" s="229"/>
    </row>
    <row r="120" spans="1:10">
      <c r="A120" s="298" t="s">
        <v>225</v>
      </c>
      <c r="B120" s="296">
        <v>1517</v>
      </c>
      <c r="C120" s="297">
        <v>1120.522508</v>
      </c>
      <c r="D120" s="296">
        <f>SUM(D121:D128)</f>
        <v>1550</v>
      </c>
      <c r="E120" s="278">
        <f>D120/C120*100</f>
        <v>138.328323521726</v>
      </c>
      <c r="F120" s="276">
        <f>D120-B120</f>
        <v>33</v>
      </c>
      <c r="G120" s="279">
        <f>(D120/B120-1)*100</f>
        <v>2.17534607778511</v>
      </c>
      <c r="H120" s="297">
        <f>SUM(H121:H128)</f>
        <v>1343</v>
      </c>
      <c r="I120" s="295">
        <f>H120-C120</f>
        <v>222.477492</v>
      </c>
      <c r="J120" s="279">
        <f>(H120/C120-1)*100</f>
        <v>19.8547990255989</v>
      </c>
    </row>
    <row r="121" spans="1:12">
      <c r="A121" s="280" t="s">
        <v>152</v>
      </c>
      <c r="B121" s="240">
        <v>1232</v>
      </c>
      <c r="C121" s="287">
        <v>981.702508</v>
      </c>
      <c r="D121" s="240">
        <v>1125</v>
      </c>
      <c r="E121" s="227"/>
      <c r="F121" s="228"/>
      <c r="G121" s="229"/>
      <c r="H121" s="281">
        <f t="shared" ref="H121:H128" si="10">L121+M121+N121</f>
        <v>1106</v>
      </c>
      <c r="I121" s="240"/>
      <c r="J121" s="229"/>
      <c r="L121">
        <v>1106</v>
      </c>
    </row>
    <row r="122" spans="1:12">
      <c r="A122" s="280" t="s">
        <v>153</v>
      </c>
      <c r="B122" s="240">
        <v>280</v>
      </c>
      <c r="C122" s="287">
        <v>137.29</v>
      </c>
      <c r="D122" s="240">
        <v>424</v>
      </c>
      <c r="E122" s="227"/>
      <c r="F122" s="228"/>
      <c r="G122" s="229"/>
      <c r="H122" s="281">
        <f t="shared" si="10"/>
        <v>237</v>
      </c>
      <c r="I122" s="240"/>
      <c r="J122" s="229"/>
      <c r="L122">
        <v>237</v>
      </c>
    </row>
    <row r="123" spans="1:10">
      <c r="A123" s="280" t="s">
        <v>154</v>
      </c>
      <c r="B123" s="240">
        <v>0</v>
      </c>
      <c r="C123" s="287">
        <v>0</v>
      </c>
      <c r="D123" s="240"/>
      <c r="E123" s="227"/>
      <c r="F123" s="228"/>
      <c r="G123" s="229"/>
      <c r="H123" s="281">
        <f t="shared" si="10"/>
        <v>0</v>
      </c>
      <c r="I123" s="240"/>
      <c r="J123" s="229"/>
    </row>
    <row r="124" spans="1:10">
      <c r="A124" s="282" t="s">
        <v>226</v>
      </c>
      <c r="B124" s="240">
        <v>0</v>
      </c>
      <c r="C124" s="281">
        <v>0</v>
      </c>
      <c r="D124" s="240"/>
      <c r="E124" s="227"/>
      <c r="F124" s="228"/>
      <c r="G124" s="229"/>
      <c r="H124" s="281">
        <f t="shared" si="10"/>
        <v>0</v>
      </c>
      <c r="I124" s="240"/>
      <c r="J124" s="229"/>
    </row>
    <row r="125" spans="1:10">
      <c r="A125" s="282" t="s">
        <v>227</v>
      </c>
      <c r="B125" s="240">
        <v>0</v>
      </c>
      <c r="C125" s="287">
        <v>0</v>
      </c>
      <c r="D125" s="240"/>
      <c r="E125" s="227"/>
      <c r="F125" s="228"/>
      <c r="G125" s="229"/>
      <c r="H125" s="281">
        <f t="shared" si="10"/>
        <v>0</v>
      </c>
      <c r="I125" s="240"/>
      <c r="J125" s="229"/>
    </row>
    <row r="126" spans="1:10">
      <c r="A126" s="282" t="s">
        <v>228</v>
      </c>
      <c r="B126" s="240">
        <v>5</v>
      </c>
      <c r="C126" s="287">
        <v>1.53</v>
      </c>
      <c r="D126" s="240">
        <v>1</v>
      </c>
      <c r="E126" s="227"/>
      <c r="F126" s="228"/>
      <c r="G126" s="229"/>
      <c r="H126" s="281">
        <f t="shared" si="10"/>
        <v>0</v>
      </c>
      <c r="I126" s="240"/>
      <c r="J126" s="229"/>
    </row>
    <row r="127" spans="1:10">
      <c r="A127" s="280" t="s">
        <v>161</v>
      </c>
      <c r="B127" s="240"/>
      <c r="C127" s="287">
        <v>0</v>
      </c>
      <c r="D127" s="240"/>
      <c r="E127" s="227"/>
      <c r="F127" s="228"/>
      <c r="G127" s="229"/>
      <c r="H127" s="281">
        <f t="shared" si="10"/>
        <v>0</v>
      </c>
      <c r="I127" s="240"/>
      <c r="J127" s="229"/>
    </row>
    <row r="128" spans="1:10">
      <c r="A128" s="280" t="s">
        <v>229</v>
      </c>
      <c r="B128" s="240"/>
      <c r="C128" s="287">
        <v>0</v>
      </c>
      <c r="D128" s="240"/>
      <c r="E128" s="227"/>
      <c r="F128" s="228"/>
      <c r="G128" s="229"/>
      <c r="H128" s="281">
        <f t="shared" si="10"/>
        <v>0</v>
      </c>
      <c r="I128" s="240"/>
      <c r="J128" s="229"/>
    </row>
    <row r="129" spans="1:10">
      <c r="A129" s="298" t="s">
        <v>230</v>
      </c>
      <c r="B129" s="296"/>
      <c r="C129" s="297">
        <v>0</v>
      </c>
      <c r="D129" s="296"/>
      <c r="E129" s="278"/>
      <c r="F129" s="276">
        <f>D129-B129</f>
        <v>0</v>
      </c>
      <c r="G129" s="279"/>
      <c r="H129" s="297"/>
      <c r="I129" s="295">
        <f>H129-C129</f>
        <v>0</v>
      </c>
      <c r="J129" s="279"/>
    </row>
    <row r="130" spans="1:10">
      <c r="A130" s="280" t="s">
        <v>152</v>
      </c>
      <c r="B130" s="240"/>
      <c r="C130" s="287">
        <v>0</v>
      </c>
      <c r="D130" s="240"/>
      <c r="E130" s="227"/>
      <c r="F130" s="228"/>
      <c r="G130" s="229"/>
      <c r="H130" s="281">
        <f t="shared" ref="H130:H139" si="11">L130+M130+N130</f>
        <v>0</v>
      </c>
      <c r="I130" s="240"/>
      <c r="J130" s="229"/>
    </row>
    <row r="131" spans="1:10">
      <c r="A131" s="280" t="s">
        <v>153</v>
      </c>
      <c r="B131" s="240"/>
      <c r="C131" s="287">
        <v>0</v>
      </c>
      <c r="D131" s="240"/>
      <c r="E131" s="227"/>
      <c r="F131" s="228"/>
      <c r="G131" s="229"/>
      <c r="H131" s="281">
        <f t="shared" si="11"/>
        <v>0</v>
      </c>
      <c r="I131" s="240"/>
      <c r="J131" s="229"/>
    </row>
    <row r="132" spans="1:10">
      <c r="A132" s="280" t="s">
        <v>154</v>
      </c>
      <c r="B132" s="240"/>
      <c r="C132" s="287">
        <v>0</v>
      </c>
      <c r="D132" s="240"/>
      <c r="E132" s="227"/>
      <c r="F132" s="240"/>
      <c r="G132" s="229"/>
      <c r="H132" s="281">
        <f t="shared" si="11"/>
        <v>0</v>
      </c>
      <c r="I132" s="240"/>
      <c r="J132" s="229"/>
    </row>
    <row r="133" spans="1:10">
      <c r="A133" s="282" t="s">
        <v>231</v>
      </c>
      <c r="B133" s="240"/>
      <c r="C133" s="287">
        <v>0</v>
      </c>
      <c r="D133" s="240"/>
      <c r="E133" s="227"/>
      <c r="F133" s="240"/>
      <c r="G133" s="229"/>
      <c r="H133" s="281">
        <f t="shared" si="11"/>
        <v>0</v>
      </c>
      <c r="I133" s="240"/>
      <c r="J133" s="229"/>
    </row>
    <row r="134" spans="1:10">
      <c r="A134" s="282" t="s">
        <v>232</v>
      </c>
      <c r="B134" s="240"/>
      <c r="C134" s="287">
        <v>0</v>
      </c>
      <c r="D134" s="240"/>
      <c r="E134" s="227"/>
      <c r="F134" s="240"/>
      <c r="G134" s="229"/>
      <c r="H134" s="281">
        <f t="shared" si="11"/>
        <v>0</v>
      </c>
      <c r="I134" s="240"/>
      <c r="J134" s="229"/>
    </row>
    <row r="135" spans="1:10">
      <c r="A135" s="282" t="s">
        <v>233</v>
      </c>
      <c r="B135" s="240"/>
      <c r="C135" s="287">
        <v>0</v>
      </c>
      <c r="D135" s="240"/>
      <c r="E135" s="227"/>
      <c r="F135" s="240"/>
      <c r="G135" s="229"/>
      <c r="H135" s="281">
        <f t="shared" si="11"/>
        <v>0</v>
      </c>
      <c r="I135" s="240"/>
      <c r="J135" s="229"/>
    </row>
    <row r="136" spans="1:10">
      <c r="A136" s="280" t="s">
        <v>234</v>
      </c>
      <c r="B136" s="240"/>
      <c r="C136" s="287">
        <v>0</v>
      </c>
      <c r="D136" s="240"/>
      <c r="E136" s="227"/>
      <c r="F136" s="240"/>
      <c r="G136" s="229"/>
      <c r="H136" s="281">
        <f t="shared" si="11"/>
        <v>0</v>
      </c>
      <c r="I136" s="240"/>
      <c r="J136" s="229"/>
    </row>
    <row r="137" spans="1:10">
      <c r="A137" s="280" t="s">
        <v>235</v>
      </c>
      <c r="B137" s="240"/>
      <c r="C137" s="287">
        <v>0</v>
      </c>
      <c r="D137" s="240"/>
      <c r="E137" s="227"/>
      <c r="F137" s="228"/>
      <c r="G137" s="229"/>
      <c r="H137" s="281">
        <f t="shared" si="11"/>
        <v>0</v>
      </c>
      <c r="I137" s="240"/>
      <c r="J137" s="229"/>
    </row>
    <row r="138" spans="1:10">
      <c r="A138" s="280" t="s">
        <v>161</v>
      </c>
      <c r="B138" s="240"/>
      <c r="C138" s="287">
        <v>0</v>
      </c>
      <c r="D138" s="240"/>
      <c r="E138" s="227"/>
      <c r="F138" s="228"/>
      <c r="G138" s="229"/>
      <c r="H138" s="281">
        <f t="shared" si="11"/>
        <v>0</v>
      </c>
      <c r="I138" s="240"/>
      <c r="J138" s="229"/>
    </row>
    <row r="139" spans="1:10">
      <c r="A139" s="282" t="s">
        <v>236</v>
      </c>
      <c r="B139" s="240"/>
      <c r="C139" s="287">
        <v>0</v>
      </c>
      <c r="D139" s="240"/>
      <c r="E139" s="227"/>
      <c r="F139" s="228"/>
      <c r="G139" s="229"/>
      <c r="H139" s="281">
        <f t="shared" si="11"/>
        <v>0</v>
      </c>
      <c r="I139" s="240"/>
      <c r="J139" s="229"/>
    </row>
    <row r="140" spans="1:10">
      <c r="A140" s="290" t="s">
        <v>237</v>
      </c>
      <c r="B140" s="296"/>
      <c r="C140" s="297"/>
      <c r="D140" s="296"/>
      <c r="E140" s="278"/>
      <c r="F140" s="276"/>
      <c r="G140" s="279"/>
      <c r="H140" s="297"/>
      <c r="I140" s="295"/>
      <c r="J140" s="279"/>
    </row>
    <row r="141" spans="1:10">
      <c r="A141" s="282" t="s">
        <v>152</v>
      </c>
      <c r="B141" s="240"/>
      <c r="C141" s="281">
        <v>0</v>
      </c>
      <c r="D141" s="240"/>
      <c r="E141" s="227"/>
      <c r="F141" s="240"/>
      <c r="G141" s="229"/>
      <c r="H141" s="281">
        <f t="shared" ref="H141:H151" si="12">L141+M141+N141</f>
        <v>0</v>
      </c>
      <c r="I141" s="240">
        <v>0</v>
      </c>
      <c r="J141" s="229">
        <v>0</v>
      </c>
    </row>
    <row r="142" spans="1:10">
      <c r="A142" s="283" t="s">
        <v>153</v>
      </c>
      <c r="B142" s="240"/>
      <c r="C142" s="281">
        <v>0</v>
      </c>
      <c r="D142" s="240"/>
      <c r="E142" s="227"/>
      <c r="F142" s="240"/>
      <c r="G142" s="229"/>
      <c r="H142" s="281">
        <f t="shared" si="12"/>
        <v>0</v>
      </c>
      <c r="I142" s="240">
        <v>0</v>
      </c>
      <c r="J142" s="229">
        <v>0</v>
      </c>
    </row>
    <row r="143" spans="1:10">
      <c r="A143" s="280" t="s">
        <v>154</v>
      </c>
      <c r="B143" s="240"/>
      <c r="C143" s="281">
        <v>0</v>
      </c>
      <c r="D143" s="240"/>
      <c r="E143" s="227"/>
      <c r="F143" s="240"/>
      <c r="G143" s="229"/>
      <c r="H143" s="281">
        <f t="shared" si="12"/>
        <v>0</v>
      </c>
      <c r="I143" s="240">
        <v>0</v>
      </c>
      <c r="J143" s="229">
        <v>0</v>
      </c>
    </row>
    <row r="144" spans="1:10">
      <c r="A144" s="280" t="s">
        <v>238</v>
      </c>
      <c r="B144" s="240"/>
      <c r="C144" s="281">
        <v>0</v>
      </c>
      <c r="D144" s="240"/>
      <c r="E144" s="227"/>
      <c r="F144" s="240"/>
      <c r="G144" s="229"/>
      <c r="H144" s="281">
        <f t="shared" si="12"/>
        <v>0</v>
      </c>
      <c r="I144" s="240">
        <v>0</v>
      </c>
      <c r="J144" s="229">
        <v>0</v>
      </c>
    </row>
    <row r="145" spans="1:10">
      <c r="A145" s="280" t="s">
        <v>239</v>
      </c>
      <c r="B145" s="240"/>
      <c r="C145" s="281">
        <v>0</v>
      </c>
      <c r="D145" s="240"/>
      <c r="E145" s="227"/>
      <c r="F145" s="240"/>
      <c r="G145" s="229"/>
      <c r="H145" s="281">
        <f t="shared" si="12"/>
        <v>0</v>
      </c>
      <c r="I145" s="240">
        <v>0</v>
      </c>
      <c r="J145" s="229">
        <v>0</v>
      </c>
    </row>
    <row r="146" spans="1:10">
      <c r="A146" s="282" t="s">
        <v>240</v>
      </c>
      <c r="B146" s="240"/>
      <c r="C146" s="281">
        <v>0</v>
      </c>
      <c r="D146" s="240"/>
      <c r="E146" s="227"/>
      <c r="F146" s="240"/>
      <c r="G146" s="229"/>
      <c r="H146" s="281">
        <f t="shared" si="12"/>
        <v>0</v>
      </c>
      <c r="I146" s="240">
        <v>0</v>
      </c>
      <c r="J146" s="229">
        <v>0</v>
      </c>
    </row>
    <row r="147" spans="1:10">
      <c r="A147" s="282" t="s">
        <v>241</v>
      </c>
      <c r="B147" s="240"/>
      <c r="C147" s="281">
        <v>0</v>
      </c>
      <c r="D147" s="240"/>
      <c r="E147" s="227"/>
      <c r="F147" s="240"/>
      <c r="G147" s="229"/>
      <c r="H147" s="281">
        <f t="shared" si="12"/>
        <v>0</v>
      </c>
      <c r="I147" s="240">
        <v>0</v>
      </c>
      <c r="J147" s="229">
        <v>0</v>
      </c>
    </row>
    <row r="148" spans="1:10">
      <c r="A148" s="282" t="s">
        <v>242</v>
      </c>
      <c r="B148" s="240"/>
      <c r="C148" s="281">
        <v>0</v>
      </c>
      <c r="D148" s="240"/>
      <c r="E148" s="227"/>
      <c r="F148" s="240"/>
      <c r="G148" s="229"/>
      <c r="H148" s="281">
        <f t="shared" si="12"/>
        <v>0</v>
      </c>
      <c r="I148" s="240">
        <v>0</v>
      </c>
      <c r="J148" s="229">
        <v>0</v>
      </c>
    </row>
    <row r="149" spans="1:10">
      <c r="A149" s="280" t="s">
        <v>243</v>
      </c>
      <c r="B149" s="240"/>
      <c r="C149" s="281">
        <v>0</v>
      </c>
      <c r="D149" s="240"/>
      <c r="E149" s="227"/>
      <c r="F149" s="240"/>
      <c r="G149" s="229"/>
      <c r="H149" s="281">
        <f t="shared" si="12"/>
        <v>0</v>
      </c>
      <c r="I149" s="240">
        <v>0</v>
      </c>
      <c r="J149" s="229">
        <v>0</v>
      </c>
    </row>
    <row r="150" spans="1:10">
      <c r="A150" s="280" t="s">
        <v>161</v>
      </c>
      <c r="B150" s="240"/>
      <c r="C150" s="281">
        <v>0</v>
      </c>
      <c r="D150" s="240"/>
      <c r="E150" s="227"/>
      <c r="F150" s="240"/>
      <c r="G150" s="229"/>
      <c r="H150" s="281">
        <f t="shared" si="12"/>
        <v>0</v>
      </c>
      <c r="I150" s="240">
        <v>0</v>
      </c>
      <c r="J150" s="229">
        <v>0</v>
      </c>
    </row>
    <row r="151" spans="1:10">
      <c r="A151" s="280" t="s">
        <v>244</v>
      </c>
      <c r="B151" s="240"/>
      <c r="C151" s="281">
        <v>0</v>
      </c>
      <c r="D151" s="240"/>
      <c r="E151" s="227"/>
      <c r="F151" s="240"/>
      <c r="G151" s="229"/>
      <c r="H151" s="281">
        <f t="shared" si="12"/>
        <v>0</v>
      </c>
      <c r="I151" s="240">
        <v>0</v>
      </c>
      <c r="J151" s="229">
        <v>0</v>
      </c>
    </row>
    <row r="152" spans="1:10">
      <c r="A152" s="275" t="s">
        <v>245</v>
      </c>
      <c r="B152" s="288">
        <v>7</v>
      </c>
      <c r="C152" s="289">
        <v>54.16</v>
      </c>
      <c r="D152" s="288">
        <f>SUM(D153:D158)</f>
        <v>25</v>
      </c>
      <c r="E152" s="278">
        <f>D152/C152*100</f>
        <v>46.1595273264402</v>
      </c>
      <c r="F152" s="276">
        <f>D152-B152</f>
        <v>18</v>
      </c>
      <c r="G152" s="279">
        <f>(D152/B152-1)*100</f>
        <v>257.142857142857</v>
      </c>
      <c r="H152" s="289">
        <f>SUM(H153:H158)</f>
        <v>18</v>
      </c>
      <c r="I152" s="295">
        <f>H152-C152</f>
        <v>-36.16</v>
      </c>
      <c r="J152" s="279">
        <f>(H152/C152-1)*100</f>
        <v>-66.7651403249631</v>
      </c>
    </row>
    <row r="153" spans="1:10">
      <c r="A153" s="280" t="s">
        <v>152</v>
      </c>
      <c r="B153" s="240">
        <v>0</v>
      </c>
      <c r="C153" s="287">
        <v>0</v>
      </c>
      <c r="D153" s="240"/>
      <c r="E153" s="227"/>
      <c r="F153" s="228"/>
      <c r="G153" s="229"/>
      <c r="H153" s="281">
        <f t="shared" ref="H153:H158" si="13">L153+M153+N153</f>
        <v>0</v>
      </c>
      <c r="I153" s="240"/>
      <c r="J153" s="229"/>
    </row>
    <row r="154" spans="1:10">
      <c r="A154" s="280" t="s">
        <v>153</v>
      </c>
      <c r="B154" s="240">
        <v>7</v>
      </c>
      <c r="C154" s="287">
        <v>12.16</v>
      </c>
      <c r="D154" s="240">
        <v>1</v>
      </c>
      <c r="E154" s="227"/>
      <c r="F154" s="299"/>
      <c r="G154" s="299"/>
      <c r="H154" s="281">
        <f t="shared" si="13"/>
        <v>0</v>
      </c>
      <c r="I154" s="240"/>
      <c r="J154" s="229"/>
    </row>
    <row r="155" spans="1:10">
      <c r="A155" s="282" t="s">
        <v>154</v>
      </c>
      <c r="B155" s="240"/>
      <c r="C155" s="287">
        <v>0</v>
      </c>
      <c r="D155" s="240"/>
      <c r="E155" s="227"/>
      <c r="F155" s="240"/>
      <c r="G155" s="229"/>
      <c r="H155" s="281">
        <f t="shared" si="13"/>
        <v>0</v>
      </c>
      <c r="I155" s="240"/>
      <c r="J155" s="229"/>
    </row>
    <row r="156" spans="1:10">
      <c r="A156" s="282" t="s">
        <v>246</v>
      </c>
      <c r="B156" s="240"/>
      <c r="C156" s="287">
        <v>0</v>
      </c>
      <c r="D156" s="240"/>
      <c r="E156" s="227"/>
      <c r="F156" s="228"/>
      <c r="G156" s="229"/>
      <c r="H156" s="281">
        <f t="shared" si="13"/>
        <v>0</v>
      </c>
      <c r="I156" s="240"/>
      <c r="J156" s="229"/>
    </row>
    <row r="157" spans="1:10">
      <c r="A157" s="282" t="s">
        <v>161</v>
      </c>
      <c r="B157" s="240"/>
      <c r="C157" s="287">
        <v>0</v>
      </c>
      <c r="D157" s="240"/>
      <c r="E157" s="227"/>
      <c r="F157" s="240"/>
      <c r="G157" s="229"/>
      <c r="H157" s="281">
        <f t="shared" si="13"/>
        <v>0</v>
      </c>
      <c r="I157" s="240"/>
      <c r="J157" s="229"/>
    </row>
    <row r="158" spans="1:14">
      <c r="A158" s="283" t="s">
        <v>247</v>
      </c>
      <c r="B158" s="240"/>
      <c r="C158" s="287">
        <v>42</v>
      </c>
      <c r="D158" s="240">
        <v>24</v>
      </c>
      <c r="E158" s="227"/>
      <c r="F158" s="228"/>
      <c r="G158" s="229"/>
      <c r="H158" s="281">
        <f t="shared" si="13"/>
        <v>18</v>
      </c>
      <c r="I158" s="240"/>
      <c r="J158" s="229"/>
      <c r="N158">
        <v>18</v>
      </c>
    </row>
    <row r="159" spans="1:10">
      <c r="A159" s="275" t="s">
        <v>248</v>
      </c>
      <c r="B159" s="276">
        <v>31</v>
      </c>
      <c r="C159" s="277">
        <v>33.327693</v>
      </c>
      <c r="D159" s="276">
        <f>SUM(D160:D167)</f>
        <v>34</v>
      </c>
      <c r="E159" s="278">
        <f>D159/C159*100</f>
        <v>102.017262340961</v>
      </c>
      <c r="F159" s="276">
        <f>D159-B159</f>
        <v>3</v>
      </c>
      <c r="G159" s="279">
        <f>(D159/B159-1)*100</f>
        <v>9.6774193548387</v>
      </c>
      <c r="H159" s="277">
        <f>SUM(H160:H167)</f>
        <v>33</v>
      </c>
      <c r="I159" s="295">
        <f>H159-C159</f>
        <v>-0.327693000000004</v>
      </c>
      <c r="J159" s="279">
        <f>(H159/C159-1)*100</f>
        <v>-0.983245374949904</v>
      </c>
    </row>
    <row r="160" spans="1:12">
      <c r="A160" s="280" t="s">
        <v>152</v>
      </c>
      <c r="B160" s="240">
        <v>31</v>
      </c>
      <c r="C160" s="287">
        <v>32.127693</v>
      </c>
      <c r="D160" s="240">
        <v>33</v>
      </c>
      <c r="E160" s="227"/>
      <c r="F160" s="228"/>
      <c r="G160" s="229"/>
      <c r="H160" s="281">
        <f t="shared" ref="H160:H167" si="14">L160+M160+N160</f>
        <v>32</v>
      </c>
      <c r="I160" s="240"/>
      <c r="J160" s="229"/>
      <c r="L160">
        <v>32</v>
      </c>
    </row>
    <row r="161" spans="1:12">
      <c r="A161" s="282" t="s">
        <v>153</v>
      </c>
      <c r="B161" s="240"/>
      <c r="C161" s="287">
        <v>1.2</v>
      </c>
      <c r="D161" s="240">
        <v>1</v>
      </c>
      <c r="E161" s="227"/>
      <c r="F161" s="228"/>
      <c r="G161" s="229"/>
      <c r="H161" s="281">
        <f t="shared" si="14"/>
        <v>1</v>
      </c>
      <c r="I161" s="240"/>
      <c r="J161" s="229"/>
      <c r="L161">
        <v>1</v>
      </c>
    </row>
    <row r="162" spans="1:10">
      <c r="A162" s="282" t="s">
        <v>154</v>
      </c>
      <c r="B162" s="240"/>
      <c r="C162" s="287">
        <v>0</v>
      </c>
      <c r="D162" s="240"/>
      <c r="E162" s="227"/>
      <c r="F162" s="228"/>
      <c r="G162" s="229"/>
      <c r="H162" s="281">
        <f t="shared" si="14"/>
        <v>0</v>
      </c>
      <c r="I162" s="240"/>
      <c r="J162" s="229"/>
    </row>
    <row r="163" spans="1:10">
      <c r="A163" s="282" t="s">
        <v>249</v>
      </c>
      <c r="B163" s="240"/>
      <c r="C163" s="287">
        <v>0</v>
      </c>
      <c r="D163" s="240"/>
      <c r="E163" s="227"/>
      <c r="F163" s="228"/>
      <c r="G163" s="229"/>
      <c r="H163" s="281">
        <f t="shared" si="14"/>
        <v>0</v>
      </c>
      <c r="I163" s="240"/>
      <c r="J163" s="229"/>
    </row>
    <row r="164" spans="1:10">
      <c r="A164" s="283" t="s">
        <v>250</v>
      </c>
      <c r="B164" s="240"/>
      <c r="C164" s="287">
        <v>0</v>
      </c>
      <c r="D164" s="240"/>
      <c r="E164" s="227"/>
      <c r="F164" s="228"/>
      <c r="G164" s="229"/>
      <c r="H164" s="281">
        <f t="shared" si="14"/>
        <v>0</v>
      </c>
      <c r="I164" s="240"/>
      <c r="J164" s="229"/>
    </row>
    <row r="165" spans="1:10">
      <c r="A165" s="280" t="s">
        <v>251</v>
      </c>
      <c r="B165" s="240"/>
      <c r="C165" s="287">
        <v>0</v>
      </c>
      <c r="D165" s="240"/>
      <c r="E165" s="227"/>
      <c r="F165" s="228"/>
      <c r="G165" s="229"/>
      <c r="H165" s="281">
        <f t="shared" si="14"/>
        <v>0</v>
      </c>
      <c r="I165" s="240"/>
      <c r="J165" s="229"/>
    </row>
    <row r="166" spans="1:10">
      <c r="A166" s="280" t="s">
        <v>161</v>
      </c>
      <c r="B166" s="240"/>
      <c r="C166" s="287">
        <v>0</v>
      </c>
      <c r="D166" s="240"/>
      <c r="E166" s="227"/>
      <c r="F166" s="240"/>
      <c r="G166" s="229"/>
      <c r="H166" s="281">
        <f t="shared" si="14"/>
        <v>0</v>
      </c>
      <c r="I166" s="240"/>
      <c r="J166" s="229"/>
    </row>
    <row r="167" spans="1:10">
      <c r="A167" s="280" t="s">
        <v>252</v>
      </c>
      <c r="B167" s="240"/>
      <c r="C167" s="287">
        <v>0</v>
      </c>
      <c r="D167" s="240"/>
      <c r="E167" s="227">
        <v>0</v>
      </c>
      <c r="F167" s="240">
        <v>0</v>
      </c>
      <c r="G167" s="229">
        <v>0</v>
      </c>
      <c r="H167" s="281">
        <f t="shared" si="14"/>
        <v>0</v>
      </c>
      <c r="I167" s="240">
        <v>0</v>
      </c>
      <c r="J167" s="229">
        <v>0</v>
      </c>
    </row>
    <row r="168" spans="1:10">
      <c r="A168" s="290" t="s">
        <v>253</v>
      </c>
      <c r="B168" s="300">
        <v>186</v>
      </c>
      <c r="C168" s="301">
        <v>72.251593</v>
      </c>
      <c r="D168" s="300">
        <f>SUM(D169:D173)</f>
        <v>75</v>
      </c>
      <c r="E168" s="278">
        <f>D168/C168*100</f>
        <v>103.803939658465</v>
      </c>
      <c r="F168" s="276">
        <f>D168-B168</f>
        <v>-111</v>
      </c>
      <c r="G168" s="279">
        <f>(D168/B168-1)*100</f>
        <v>-59.6774193548387</v>
      </c>
      <c r="H168" s="301">
        <f>SUM(H169:H173)</f>
        <v>58</v>
      </c>
      <c r="I168" s="295">
        <f>H168-C168</f>
        <v>-14.251593</v>
      </c>
      <c r="J168" s="279">
        <f>(H168/C168-1)*100</f>
        <v>-19.7249533307868</v>
      </c>
    </row>
    <row r="169" spans="1:12">
      <c r="A169" s="282" t="s">
        <v>152</v>
      </c>
      <c r="B169" s="240">
        <v>74</v>
      </c>
      <c r="C169" s="287">
        <v>62.411593</v>
      </c>
      <c r="D169" s="240">
        <v>53</v>
      </c>
      <c r="E169" s="227"/>
      <c r="F169" s="228"/>
      <c r="G169" s="229"/>
      <c r="H169" s="281">
        <f>L169+M169+N169</f>
        <v>50</v>
      </c>
      <c r="I169" s="240"/>
      <c r="J169" s="229"/>
      <c r="L169">
        <v>50</v>
      </c>
    </row>
    <row r="170" spans="1:10">
      <c r="A170" s="282" t="s">
        <v>153</v>
      </c>
      <c r="B170" s="240">
        <v>0</v>
      </c>
      <c r="C170" s="287">
        <v>0</v>
      </c>
      <c r="D170" s="240">
        <v>22</v>
      </c>
      <c r="E170" s="227"/>
      <c r="F170" s="240"/>
      <c r="G170" s="229"/>
      <c r="H170" s="281">
        <f>L170+M170+N170</f>
        <v>0</v>
      </c>
      <c r="I170" s="240"/>
      <c r="J170" s="229"/>
    </row>
    <row r="171" spans="1:10">
      <c r="A171" s="280" t="s">
        <v>154</v>
      </c>
      <c r="B171" s="240">
        <v>0</v>
      </c>
      <c r="C171" s="287">
        <v>0</v>
      </c>
      <c r="D171" s="240"/>
      <c r="E171" s="227"/>
      <c r="F171" s="240"/>
      <c r="G171" s="229"/>
      <c r="H171" s="281">
        <f>L171+M171+N171</f>
        <v>0</v>
      </c>
      <c r="I171" s="240"/>
      <c r="J171" s="229"/>
    </row>
    <row r="172" spans="1:12">
      <c r="A172" s="280" t="s">
        <v>254</v>
      </c>
      <c r="B172" s="240">
        <v>112</v>
      </c>
      <c r="C172" s="287">
        <v>9.84</v>
      </c>
      <c r="D172" s="240"/>
      <c r="E172" s="227"/>
      <c r="F172" s="228"/>
      <c r="G172" s="229"/>
      <c r="H172" s="281">
        <f>L172+M172+N172</f>
        <v>8</v>
      </c>
      <c r="I172" s="240"/>
      <c r="J172" s="229"/>
      <c r="L172">
        <v>8</v>
      </c>
    </row>
    <row r="173" spans="1:10">
      <c r="A173" s="280" t="s">
        <v>255</v>
      </c>
      <c r="B173" s="284"/>
      <c r="C173" s="287">
        <v>0</v>
      </c>
      <c r="D173" s="284"/>
      <c r="E173" s="227"/>
      <c r="F173" s="228"/>
      <c r="G173" s="229"/>
      <c r="H173" s="281">
        <f>L173+M173+N173</f>
        <v>0</v>
      </c>
      <c r="I173" s="240"/>
      <c r="J173" s="229"/>
    </row>
    <row r="174" spans="1:10">
      <c r="A174" s="290" t="s">
        <v>256</v>
      </c>
      <c r="B174" s="276">
        <v>90</v>
      </c>
      <c r="C174" s="277">
        <v>73.043575</v>
      </c>
      <c r="D174" s="276">
        <f>SUM(D175:D180)</f>
        <v>70</v>
      </c>
      <c r="E174" s="278">
        <f>D174/C174*100</f>
        <v>95.8332064113784</v>
      </c>
      <c r="F174" s="276">
        <f>D174-B174</f>
        <v>-20</v>
      </c>
      <c r="G174" s="279">
        <f>(D174/B174-1)*100</f>
        <v>-22.2222222222222</v>
      </c>
      <c r="H174" s="277">
        <f>SUM(H175:H180)</f>
        <v>72</v>
      </c>
      <c r="I174" s="295">
        <f>H174-C174</f>
        <v>-1.043575</v>
      </c>
      <c r="J174" s="279">
        <f>(H174/C174-1)*100</f>
        <v>-1.42870197686792</v>
      </c>
    </row>
    <row r="175" spans="1:12">
      <c r="A175" s="282" t="s">
        <v>152</v>
      </c>
      <c r="B175" s="240">
        <v>78</v>
      </c>
      <c r="C175" s="287">
        <v>55.026314</v>
      </c>
      <c r="D175" s="240">
        <v>55</v>
      </c>
      <c r="E175" s="227"/>
      <c r="F175" s="228"/>
      <c r="G175" s="229"/>
      <c r="H175" s="281">
        <f t="shared" ref="H175:H180" si="15">L175+M175+N175</f>
        <v>63</v>
      </c>
      <c r="I175" s="240"/>
      <c r="J175" s="229"/>
      <c r="L175">
        <v>63</v>
      </c>
    </row>
    <row r="176" spans="1:12">
      <c r="A176" s="282" t="s">
        <v>153</v>
      </c>
      <c r="B176" s="240">
        <v>6</v>
      </c>
      <c r="C176" s="287">
        <v>6.248</v>
      </c>
      <c r="D176" s="240">
        <v>6</v>
      </c>
      <c r="E176" s="227"/>
      <c r="F176" s="240"/>
      <c r="G176" s="229"/>
      <c r="H176" s="281">
        <f t="shared" si="15"/>
        <v>9</v>
      </c>
      <c r="I176" s="240"/>
      <c r="J176" s="229"/>
      <c r="L176">
        <v>9</v>
      </c>
    </row>
    <row r="177" spans="1:10">
      <c r="A177" s="283" t="s">
        <v>154</v>
      </c>
      <c r="B177" s="240">
        <v>0</v>
      </c>
      <c r="C177" s="287">
        <v>0</v>
      </c>
      <c r="D177" s="240"/>
      <c r="E177" s="227"/>
      <c r="F177" s="240"/>
      <c r="G177" s="229"/>
      <c r="H177" s="281">
        <f t="shared" si="15"/>
        <v>0</v>
      </c>
      <c r="I177" s="240"/>
      <c r="J177" s="229"/>
    </row>
    <row r="178" spans="1:10">
      <c r="A178" s="280" t="s">
        <v>166</v>
      </c>
      <c r="B178" s="240">
        <v>0</v>
      </c>
      <c r="C178" s="287">
        <v>0</v>
      </c>
      <c r="D178" s="240"/>
      <c r="E178" s="227"/>
      <c r="F178" s="228"/>
      <c r="G178" s="229"/>
      <c r="H178" s="281">
        <f t="shared" si="15"/>
        <v>0</v>
      </c>
      <c r="I178" s="240"/>
      <c r="J178" s="229"/>
    </row>
    <row r="179" spans="1:10">
      <c r="A179" s="280" t="s">
        <v>161</v>
      </c>
      <c r="B179" s="240">
        <v>6</v>
      </c>
      <c r="C179" s="287">
        <v>11.769261</v>
      </c>
      <c r="D179" s="240">
        <v>9</v>
      </c>
      <c r="E179" s="227"/>
      <c r="F179" s="240"/>
      <c r="G179" s="229"/>
      <c r="H179" s="281">
        <f t="shared" si="15"/>
        <v>0</v>
      </c>
      <c r="I179" s="240"/>
      <c r="J179" s="229"/>
    </row>
    <row r="180" spans="1:10">
      <c r="A180" s="280" t="s">
        <v>257</v>
      </c>
      <c r="B180" s="240">
        <v>0</v>
      </c>
      <c r="C180" s="287">
        <v>0</v>
      </c>
      <c r="D180" s="240"/>
      <c r="E180" s="227"/>
      <c r="F180" s="228"/>
      <c r="G180" s="284"/>
      <c r="H180" s="281">
        <f t="shared" si="15"/>
        <v>0</v>
      </c>
      <c r="I180" s="240">
        <v>0</v>
      </c>
      <c r="J180" s="229">
        <v>0</v>
      </c>
    </row>
    <row r="181" spans="1:10">
      <c r="A181" s="290" t="s">
        <v>258</v>
      </c>
      <c r="B181" s="276">
        <v>1422</v>
      </c>
      <c r="C181" s="277">
        <v>288.617556</v>
      </c>
      <c r="D181" s="276">
        <f>SUM(D182:D188)</f>
        <v>1642</v>
      </c>
      <c r="E181" s="278">
        <f>D181/C181*100</f>
        <v>568.918960702446</v>
      </c>
      <c r="F181" s="276">
        <f>D181-B181</f>
        <v>220</v>
      </c>
      <c r="G181" s="279">
        <f>(D181/B181-1)*100</f>
        <v>15.4711673699016</v>
      </c>
      <c r="H181" s="277">
        <f>SUM(H182:H188)</f>
        <v>224</v>
      </c>
      <c r="I181" s="295">
        <f>H181-C181</f>
        <v>-64.617556</v>
      </c>
      <c r="J181" s="279">
        <f>(H181/C181-1)*100</f>
        <v>-22.3886436069745</v>
      </c>
    </row>
    <row r="182" spans="1:12">
      <c r="A182" s="282" t="s">
        <v>152</v>
      </c>
      <c r="B182" s="240">
        <v>166</v>
      </c>
      <c r="C182" s="287">
        <v>239.096906</v>
      </c>
      <c r="D182" s="240">
        <v>181</v>
      </c>
      <c r="E182" s="227"/>
      <c r="F182" s="228"/>
      <c r="G182" s="229"/>
      <c r="H182" s="281">
        <f t="shared" ref="H182:H188" si="16">L182+M182+N182</f>
        <v>118</v>
      </c>
      <c r="I182" s="240"/>
      <c r="J182" s="229"/>
      <c r="L182">
        <v>118</v>
      </c>
    </row>
    <row r="183" spans="1:14">
      <c r="A183" s="282" t="s">
        <v>153</v>
      </c>
      <c r="B183" s="240">
        <v>66</v>
      </c>
      <c r="C183" s="287">
        <v>0</v>
      </c>
      <c r="D183" s="240">
        <v>110</v>
      </c>
      <c r="E183" s="227"/>
      <c r="F183" s="228"/>
      <c r="G183" s="229"/>
      <c r="H183" s="281">
        <f t="shared" si="16"/>
        <v>102</v>
      </c>
      <c r="I183" s="240"/>
      <c r="J183" s="229"/>
      <c r="L183">
        <v>70</v>
      </c>
      <c r="N183">
        <v>32</v>
      </c>
    </row>
    <row r="184" spans="1:10">
      <c r="A184" s="280" t="s">
        <v>154</v>
      </c>
      <c r="B184" s="240">
        <v>0</v>
      </c>
      <c r="C184" s="287">
        <v>0</v>
      </c>
      <c r="D184" s="240"/>
      <c r="E184" s="227"/>
      <c r="F184" s="240"/>
      <c r="G184" s="229"/>
      <c r="H184" s="281">
        <f t="shared" si="16"/>
        <v>0</v>
      </c>
      <c r="I184" s="240"/>
      <c r="J184" s="229"/>
    </row>
    <row r="185" spans="1:10">
      <c r="A185" s="280" t="s">
        <v>259</v>
      </c>
      <c r="B185" s="240"/>
      <c r="C185" s="287">
        <v>0</v>
      </c>
      <c r="D185" s="240"/>
      <c r="E185" s="227"/>
      <c r="F185" s="240"/>
      <c r="G185" s="229"/>
      <c r="H185" s="281">
        <f t="shared" si="16"/>
        <v>0</v>
      </c>
      <c r="I185" s="240"/>
      <c r="J185" s="229"/>
    </row>
    <row r="186" spans="1:10">
      <c r="A186" s="280" t="s">
        <v>260</v>
      </c>
      <c r="B186" s="240">
        <v>1167</v>
      </c>
      <c r="C186" s="287">
        <v>0</v>
      </c>
      <c r="D186" s="240">
        <v>1300</v>
      </c>
      <c r="E186" s="227"/>
      <c r="F186" s="240"/>
      <c r="G186" s="229"/>
      <c r="H186" s="281">
        <f t="shared" si="16"/>
        <v>0</v>
      </c>
      <c r="I186" s="240"/>
      <c r="J186" s="229"/>
    </row>
    <row r="187" spans="1:10">
      <c r="A187" s="282" t="s">
        <v>161</v>
      </c>
      <c r="B187" s="302">
        <v>0</v>
      </c>
      <c r="C187" s="287">
        <v>0</v>
      </c>
      <c r="D187" s="302">
        <v>1</v>
      </c>
      <c r="E187" s="227"/>
      <c r="F187" s="228"/>
      <c r="G187" s="229"/>
      <c r="H187" s="281">
        <f t="shared" si="16"/>
        <v>0</v>
      </c>
      <c r="I187" s="240"/>
      <c r="J187" s="229"/>
    </row>
    <row r="188" spans="1:14">
      <c r="A188" s="282" t="s">
        <v>261</v>
      </c>
      <c r="B188" s="302">
        <v>23</v>
      </c>
      <c r="C188" s="287">
        <v>49.52065</v>
      </c>
      <c r="D188" s="302">
        <v>50</v>
      </c>
      <c r="E188" s="227"/>
      <c r="F188" s="228"/>
      <c r="G188" s="229"/>
      <c r="H188" s="281">
        <f t="shared" si="16"/>
        <v>4</v>
      </c>
      <c r="I188" s="240"/>
      <c r="J188" s="229"/>
      <c r="N188">
        <v>4</v>
      </c>
    </row>
    <row r="189" spans="1:10">
      <c r="A189" s="290" t="s">
        <v>262</v>
      </c>
      <c r="B189" s="276">
        <v>1237</v>
      </c>
      <c r="C189" s="277">
        <v>1158.631747</v>
      </c>
      <c r="D189" s="276">
        <f>SUM(D190:D195)</f>
        <v>1655</v>
      </c>
      <c r="E189" s="278">
        <f>D189/C189*100</f>
        <v>142.840898696693</v>
      </c>
      <c r="F189" s="276">
        <f>D189-B189</f>
        <v>418</v>
      </c>
      <c r="G189" s="279">
        <f>(D189/B189-1)*100</f>
        <v>33.7914308811641</v>
      </c>
      <c r="H189" s="277">
        <f>SUM(H190:H195)</f>
        <v>665</v>
      </c>
      <c r="I189" s="295">
        <f>H189-C189</f>
        <v>-493.631747</v>
      </c>
      <c r="J189" s="279">
        <f>(H189/C189-1)*100</f>
        <v>-42.6047144209661</v>
      </c>
    </row>
    <row r="190" spans="1:12">
      <c r="A190" s="282" t="s">
        <v>152</v>
      </c>
      <c r="B190" s="302">
        <v>1105</v>
      </c>
      <c r="C190" s="287">
        <v>1040.110147</v>
      </c>
      <c r="D190" s="302">
        <v>1089</v>
      </c>
      <c r="E190" s="227"/>
      <c r="F190" s="228"/>
      <c r="G190" s="229"/>
      <c r="H190" s="281">
        <f t="shared" ref="H190:H195" si="17">L190+M190+N190</f>
        <v>581</v>
      </c>
      <c r="I190" s="240"/>
      <c r="J190" s="229"/>
      <c r="L190">
        <v>581</v>
      </c>
    </row>
    <row r="191" spans="1:12">
      <c r="A191" s="280" t="s">
        <v>153</v>
      </c>
      <c r="B191" s="302">
        <v>129</v>
      </c>
      <c r="C191" s="287">
        <v>84.96</v>
      </c>
      <c r="D191" s="302">
        <v>566</v>
      </c>
      <c r="E191" s="227"/>
      <c r="F191" s="228"/>
      <c r="G191" s="229"/>
      <c r="H191" s="281">
        <f t="shared" si="17"/>
        <v>84</v>
      </c>
      <c r="I191" s="240"/>
      <c r="J191" s="229"/>
      <c r="L191">
        <v>84</v>
      </c>
    </row>
    <row r="192" spans="1:10">
      <c r="A192" s="280" t="s">
        <v>154</v>
      </c>
      <c r="B192" s="302">
        <v>0</v>
      </c>
      <c r="C192" s="287">
        <v>0</v>
      </c>
      <c r="D192" s="302"/>
      <c r="E192" s="227"/>
      <c r="F192" s="228"/>
      <c r="G192" s="229"/>
      <c r="H192" s="281">
        <f t="shared" si="17"/>
        <v>0</v>
      </c>
      <c r="I192" s="240"/>
      <c r="J192" s="229"/>
    </row>
    <row r="193" spans="1:10">
      <c r="A193" s="280" t="s">
        <v>263</v>
      </c>
      <c r="B193" s="302">
        <v>0</v>
      </c>
      <c r="C193" s="287">
        <v>0</v>
      </c>
      <c r="D193" s="302"/>
      <c r="E193" s="227"/>
      <c r="F193" s="228"/>
      <c r="G193" s="229"/>
      <c r="H193" s="281">
        <f t="shared" si="17"/>
        <v>0</v>
      </c>
      <c r="I193" s="240"/>
      <c r="J193" s="229"/>
    </row>
    <row r="194" spans="1:10">
      <c r="A194" s="282" t="s">
        <v>161</v>
      </c>
      <c r="B194" s="302">
        <v>3</v>
      </c>
      <c r="C194" s="287">
        <v>33.5616</v>
      </c>
      <c r="D194" s="302"/>
      <c r="E194" s="227"/>
      <c r="F194" s="240"/>
      <c r="G194" s="229"/>
      <c r="H194" s="281">
        <f t="shared" si="17"/>
        <v>0</v>
      </c>
      <c r="I194" s="240"/>
      <c r="J194" s="229"/>
    </row>
    <row r="195" spans="1:10">
      <c r="A195" s="282" t="s">
        <v>264</v>
      </c>
      <c r="B195" s="302">
        <v>0</v>
      </c>
      <c r="C195" s="287">
        <v>0</v>
      </c>
      <c r="D195" s="302"/>
      <c r="E195" s="227"/>
      <c r="F195" s="228"/>
      <c r="G195" s="229"/>
      <c r="H195" s="281">
        <f t="shared" si="17"/>
        <v>0</v>
      </c>
      <c r="I195" s="240"/>
      <c r="J195" s="229"/>
    </row>
    <row r="196" spans="1:10">
      <c r="A196" s="290" t="s">
        <v>265</v>
      </c>
      <c r="B196" s="276">
        <v>1658</v>
      </c>
      <c r="C196" s="277">
        <v>1486.91942</v>
      </c>
      <c r="D196" s="276">
        <f>SUM(D197:D202)</f>
        <v>956</v>
      </c>
      <c r="E196" s="278">
        <f>D196/C196*100</f>
        <v>64.294001890163</v>
      </c>
      <c r="F196" s="276">
        <f>D196-B196</f>
        <v>-702</v>
      </c>
      <c r="G196" s="279">
        <f>(D196/B196-1)*100</f>
        <v>-42.3401688781665</v>
      </c>
      <c r="H196" s="277">
        <f>SUM(H197:H202)</f>
        <v>1282</v>
      </c>
      <c r="I196" s="295">
        <f>H196-C196</f>
        <v>-204.91942</v>
      </c>
      <c r="J196" s="279">
        <f>(H196/C196-1)*100</f>
        <v>-13.7814744527313</v>
      </c>
    </row>
    <row r="197" spans="1:12">
      <c r="A197" s="280" t="s">
        <v>152</v>
      </c>
      <c r="B197" s="302">
        <v>487</v>
      </c>
      <c r="C197" s="287">
        <v>301.09702</v>
      </c>
      <c r="D197" s="302">
        <v>433</v>
      </c>
      <c r="E197" s="227"/>
      <c r="F197" s="228"/>
      <c r="G197" s="229"/>
      <c r="H197" s="281">
        <f t="shared" ref="H197:H202" si="18">L197+M197+N197</f>
        <v>370</v>
      </c>
      <c r="I197" s="240"/>
      <c r="J197" s="229"/>
      <c r="L197" s="208">
        <v>370</v>
      </c>
    </row>
    <row r="198" spans="1:12">
      <c r="A198" s="280" t="s">
        <v>153</v>
      </c>
      <c r="B198" s="302">
        <v>1167</v>
      </c>
      <c r="C198" s="287">
        <v>1167.5</v>
      </c>
      <c r="D198" s="302">
        <v>442</v>
      </c>
      <c r="E198" s="227"/>
      <c r="F198" s="228"/>
      <c r="G198" s="229"/>
      <c r="H198" s="281">
        <f t="shared" si="18"/>
        <v>903</v>
      </c>
      <c r="I198" s="240"/>
      <c r="J198" s="229"/>
      <c r="L198" s="208">
        <v>903</v>
      </c>
    </row>
    <row r="199" spans="1:12">
      <c r="A199" s="280" t="s">
        <v>154</v>
      </c>
      <c r="B199" s="302">
        <v>0</v>
      </c>
      <c r="C199" s="287">
        <v>0</v>
      </c>
      <c r="D199" s="302"/>
      <c r="E199" s="227"/>
      <c r="F199" s="240"/>
      <c r="G199" s="229"/>
      <c r="H199" s="281">
        <f t="shared" si="18"/>
        <v>0</v>
      </c>
      <c r="I199" s="240"/>
      <c r="J199" s="229"/>
      <c r="L199" s="208"/>
    </row>
    <row r="200" spans="1:12">
      <c r="A200" s="280" t="s">
        <v>266</v>
      </c>
      <c r="B200" s="302">
        <v>4</v>
      </c>
      <c r="C200" s="287">
        <v>7.79</v>
      </c>
      <c r="D200" s="302">
        <v>1</v>
      </c>
      <c r="E200" s="227"/>
      <c r="F200" s="240"/>
      <c r="G200" s="229"/>
      <c r="H200" s="281">
        <f t="shared" si="18"/>
        <v>9</v>
      </c>
      <c r="I200" s="240"/>
      <c r="J200" s="229"/>
      <c r="L200" s="208">
        <v>9</v>
      </c>
    </row>
    <row r="201" spans="1:10">
      <c r="A201" s="282" t="s">
        <v>161</v>
      </c>
      <c r="B201" s="302"/>
      <c r="C201" s="287">
        <v>10.5324</v>
      </c>
      <c r="D201" s="302"/>
      <c r="E201" s="227"/>
      <c r="F201" s="228"/>
      <c r="G201" s="229"/>
      <c r="H201" s="281">
        <f t="shared" si="18"/>
        <v>0</v>
      </c>
      <c r="I201" s="240"/>
      <c r="J201" s="229"/>
    </row>
    <row r="202" spans="1:10">
      <c r="A202" s="282" t="s">
        <v>267</v>
      </c>
      <c r="B202" s="302"/>
      <c r="C202" s="287">
        <v>0</v>
      </c>
      <c r="D202" s="302">
        <v>80</v>
      </c>
      <c r="E202" s="227"/>
      <c r="F202" s="228"/>
      <c r="G202" s="229"/>
      <c r="H202" s="281">
        <f t="shared" si="18"/>
        <v>0</v>
      </c>
      <c r="I202" s="240"/>
      <c r="J202" s="229"/>
    </row>
    <row r="203" spans="1:10">
      <c r="A203" s="290" t="s">
        <v>268</v>
      </c>
      <c r="B203" s="276">
        <v>515</v>
      </c>
      <c r="C203" s="277">
        <v>416.874725</v>
      </c>
      <c r="D203" s="276">
        <f>SUM(D204:D208)</f>
        <v>515</v>
      </c>
      <c r="E203" s="278">
        <f>D203/C203*100</f>
        <v>123.538312379097</v>
      </c>
      <c r="F203" s="276">
        <f>D203-B203</f>
        <v>0</v>
      </c>
      <c r="G203" s="279">
        <f>(D203/B203-1)*100</f>
        <v>0</v>
      </c>
      <c r="H203" s="277">
        <f>SUM(H204:H208)</f>
        <v>370</v>
      </c>
      <c r="I203" s="295">
        <f>H203-C203</f>
        <v>-46.874725</v>
      </c>
      <c r="J203" s="279">
        <f>(H203/C203-1)*100</f>
        <v>-11.2443192616199</v>
      </c>
    </row>
    <row r="204" spans="1:12">
      <c r="A204" s="283" t="s">
        <v>152</v>
      </c>
      <c r="B204" s="240">
        <v>236</v>
      </c>
      <c r="C204" s="287">
        <v>211.874725</v>
      </c>
      <c r="D204" s="240">
        <v>210</v>
      </c>
      <c r="E204" s="227"/>
      <c r="F204" s="228"/>
      <c r="G204" s="229"/>
      <c r="H204" s="281">
        <f>L204+M204+N204</f>
        <v>206</v>
      </c>
      <c r="I204" s="240"/>
      <c r="J204" s="229"/>
      <c r="L204">
        <v>206</v>
      </c>
    </row>
    <row r="205" spans="1:12">
      <c r="A205" s="280" t="s">
        <v>153</v>
      </c>
      <c r="B205" s="240">
        <v>272</v>
      </c>
      <c r="C205" s="287">
        <v>205</v>
      </c>
      <c r="D205" s="240">
        <v>305</v>
      </c>
      <c r="E205" s="227"/>
      <c r="F205" s="228"/>
      <c r="G205" s="229"/>
      <c r="H205" s="281">
        <f>L205+M205+N205</f>
        <v>164</v>
      </c>
      <c r="I205" s="240"/>
      <c r="J205" s="229"/>
      <c r="L205">
        <v>164</v>
      </c>
    </row>
    <row r="206" spans="1:10">
      <c r="A206" s="280" t="s">
        <v>154</v>
      </c>
      <c r="B206" s="240">
        <v>0</v>
      </c>
      <c r="C206" s="287">
        <v>0</v>
      </c>
      <c r="D206" s="240"/>
      <c r="E206" s="227"/>
      <c r="F206" s="240"/>
      <c r="G206" s="229"/>
      <c r="H206" s="281">
        <f>L206+M206+N206</f>
        <v>0</v>
      </c>
      <c r="I206" s="240"/>
      <c r="J206" s="229"/>
    </row>
    <row r="207" spans="1:10">
      <c r="A207" s="280" t="s">
        <v>161</v>
      </c>
      <c r="B207" s="240">
        <v>7</v>
      </c>
      <c r="C207" s="287">
        <v>0</v>
      </c>
      <c r="D207" s="240"/>
      <c r="E207" s="227"/>
      <c r="F207" s="228"/>
      <c r="G207" s="229"/>
      <c r="H207" s="281">
        <f>L207+M207+N207</f>
        <v>0</v>
      </c>
      <c r="I207" s="240"/>
      <c r="J207" s="229"/>
    </row>
    <row r="208" spans="1:10">
      <c r="A208" s="282" t="s">
        <v>269</v>
      </c>
      <c r="B208" s="240"/>
      <c r="C208" s="287">
        <v>0</v>
      </c>
      <c r="D208" s="240"/>
      <c r="E208" s="227"/>
      <c r="F208" s="228"/>
      <c r="G208" s="303"/>
      <c r="H208" s="281">
        <f>L208+M208+N208</f>
        <v>0</v>
      </c>
      <c r="I208" s="240"/>
      <c r="J208" s="229"/>
    </row>
    <row r="209" spans="1:10">
      <c r="A209" s="290" t="s">
        <v>270</v>
      </c>
      <c r="B209" s="276">
        <v>247</v>
      </c>
      <c r="C209" s="277">
        <v>230.910033</v>
      </c>
      <c r="D209" s="276">
        <f>SUM(D210:D215)</f>
        <v>161</v>
      </c>
      <c r="E209" s="278">
        <f>D209/C209*100</f>
        <v>69.7241249798791</v>
      </c>
      <c r="F209" s="276">
        <f>D209-B209</f>
        <v>-86</v>
      </c>
      <c r="G209" s="279">
        <f>(D209/B209-1)*100</f>
        <v>-34.8178137651822</v>
      </c>
      <c r="H209" s="277">
        <f>SUM(H210:H215)</f>
        <v>144</v>
      </c>
      <c r="I209" s="295">
        <f>H209-C209</f>
        <v>-86.910033</v>
      </c>
      <c r="J209" s="279">
        <f>(H209/C209-1)*100</f>
        <v>-37.6380497074374</v>
      </c>
    </row>
    <row r="210" spans="1:12">
      <c r="A210" s="282" t="s">
        <v>152</v>
      </c>
      <c r="B210" s="240">
        <v>205</v>
      </c>
      <c r="C210" s="287">
        <v>172.470033</v>
      </c>
      <c r="D210" s="240">
        <v>138</v>
      </c>
      <c r="E210" s="227"/>
      <c r="F210" s="228"/>
      <c r="G210" s="229"/>
      <c r="H210" s="281">
        <f t="shared" ref="H210:H215" si="19">L210+M210+N210</f>
        <v>144</v>
      </c>
      <c r="I210" s="240"/>
      <c r="J210" s="229"/>
      <c r="L210">
        <v>144</v>
      </c>
    </row>
    <row r="211" spans="1:10">
      <c r="A211" s="280" t="s">
        <v>153</v>
      </c>
      <c r="B211" s="240">
        <v>32</v>
      </c>
      <c r="C211" s="287">
        <v>58.44</v>
      </c>
      <c r="D211" s="240">
        <v>21</v>
      </c>
      <c r="E211" s="227"/>
      <c r="F211" s="228"/>
      <c r="G211" s="229"/>
      <c r="H211" s="281">
        <f t="shared" si="19"/>
        <v>0</v>
      </c>
      <c r="I211" s="240"/>
      <c r="J211" s="229"/>
    </row>
    <row r="212" spans="1:10">
      <c r="A212" s="280" t="s">
        <v>271</v>
      </c>
      <c r="B212" s="240">
        <v>7</v>
      </c>
      <c r="C212" s="287">
        <v>0</v>
      </c>
      <c r="D212" s="240"/>
      <c r="E212" s="227"/>
      <c r="F212" s="240"/>
      <c r="G212" s="229"/>
      <c r="H212" s="281">
        <f t="shared" si="19"/>
        <v>0</v>
      </c>
      <c r="I212" s="240"/>
      <c r="J212" s="229"/>
    </row>
    <row r="213" spans="1:10">
      <c r="A213" s="280" t="s">
        <v>251</v>
      </c>
      <c r="B213" s="240">
        <v>0</v>
      </c>
      <c r="C213" s="287">
        <v>0</v>
      </c>
      <c r="D213" s="240">
        <v>2</v>
      </c>
      <c r="E213" s="227"/>
      <c r="F213" s="240"/>
      <c r="G213" s="229"/>
      <c r="H213" s="281">
        <f t="shared" si="19"/>
        <v>0</v>
      </c>
      <c r="I213" s="240"/>
      <c r="J213" s="229"/>
    </row>
    <row r="214" spans="1:10">
      <c r="A214" s="280" t="s">
        <v>161</v>
      </c>
      <c r="B214" s="240">
        <v>3</v>
      </c>
      <c r="C214" s="287">
        <v>0</v>
      </c>
      <c r="D214" s="240"/>
      <c r="E214" s="227"/>
      <c r="F214" s="240"/>
      <c r="G214" s="229"/>
      <c r="H214" s="281">
        <f t="shared" si="19"/>
        <v>0</v>
      </c>
      <c r="I214" s="240"/>
      <c r="J214" s="229"/>
    </row>
    <row r="215" spans="1:10">
      <c r="A215" s="282" t="s">
        <v>272</v>
      </c>
      <c r="B215" s="240"/>
      <c r="C215" s="287">
        <v>0</v>
      </c>
      <c r="D215" s="240"/>
      <c r="E215" s="227"/>
      <c r="F215" s="228"/>
      <c r="G215" s="229"/>
      <c r="H215" s="281">
        <f t="shared" si="19"/>
        <v>0</v>
      </c>
      <c r="I215" s="240"/>
      <c r="J215" s="229"/>
    </row>
    <row r="216" spans="1:10">
      <c r="A216" s="290" t="s">
        <v>273</v>
      </c>
      <c r="B216" s="276"/>
      <c r="C216" s="277"/>
      <c r="D216" s="276"/>
      <c r="E216" s="278"/>
      <c r="F216" s="276"/>
      <c r="G216" s="279"/>
      <c r="H216" s="277"/>
      <c r="I216" s="295"/>
      <c r="J216" s="279"/>
    </row>
    <row r="217" spans="1:10">
      <c r="A217" s="282" t="s">
        <v>152</v>
      </c>
      <c r="B217" s="240"/>
      <c r="C217" s="281">
        <v>0</v>
      </c>
      <c r="D217" s="240"/>
      <c r="E217" s="227"/>
      <c r="F217" s="240"/>
      <c r="G217" s="229"/>
      <c r="H217" s="281">
        <f>L217+M217+N217</f>
        <v>0</v>
      </c>
      <c r="I217" s="240">
        <v>0</v>
      </c>
      <c r="J217" s="229">
        <v>0</v>
      </c>
    </row>
    <row r="218" spans="1:10">
      <c r="A218" s="283" t="s">
        <v>153</v>
      </c>
      <c r="B218" s="240"/>
      <c r="C218" s="281">
        <v>0</v>
      </c>
      <c r="D218" s="240"/>
      <c r="E218" s="227"/>
      <c r="F218" s="240"/>
      <c r="G218" s="229"/>
      <c r="H218" s="281">
        <f>L218+M218+N218</f>
        <v>0</v>
      </c>
      <c r="I218" s="240">
        <v>0</v>
      </c>
      <c r="J218" s="229">
        <v>0</v>
      </c>
    </row>
    <row r="219" spans="1:10">
      <c r="A219" s="280" t="s">
        <v>154</v>
      </c>
      <c r="B219" s="240"/>
      <c r="C219" s="281">
        <v>0</v>
      </c>
      <c r="D219" s="240"/>
      <c r="E219" s="227"/>
      <c r="F219" s="240"/>
      <c r="G219" s="229"/>
      <c r="H219" s="281">
        <f>L219+M219+N219</f>
        <v>0</v>
      </c>
      <c r="I219" s="240">
        <v>0</v>
      </c>
      <c r="J219" s="229">
        <v>0</v>
      </c>
    </row>
    <row r="220" spans="1:10">
      <c r="A220" s="280" t="s">
        <v>161</v>
      </c>
      <c r="B220" s="240"/>
      <c r="C220" s="281">
        <v>0</v>
      </c>
      <c r="D220" s="240"/>
      <c r="E220" s="227"/>
      <c r="F220" s="240"/>
      <c r="G220" s="229"/>
      <c r="H220" s="281">
        <f>L220+M220+N220</f>
        <v>0</v>
      </c>
      <c r="I220" s="240">
        <v>0</v>
      </c>
      <c r="J220" s="229">
        <v>0</v>
      </c>
    </row>
    <row r="221" spans="1:10">
      <c r="A221" s="280" t="s">
        <v>274</v>
      </c>
      <c r="B221" s="240"/>
      <c r="C221" s="281">
        <v>0</v>
      </c>
      <c r="D221" s="240"/>
      <c r="E221" s="227"/>
      <c r="F221" s="240"/>
      <c r="G221" s="229"/>
      <c r="H221" s="281">
        <f>L221+M221+N221</f>
        <v>0</v>
      </c>
      <c r="I221" s="240">
        <v>0</v>
      </c>
      <c r="J221" s="229">
        <v>0</v>
      </c>
    </row>
    <row r="222" spans="1:10">
      <c r="A222" s="290" t="s">
        <v>275</v>
      </c>
      <c r="B222" s="276">
        <v>602</v>
      </c>
      <c r="C222" s="277">
        <v>702.263137</v>
      </c>
      <c r="D222" s="276">
        <f>SUM(D223:D227)</f>
        <v>565</v>
      </c>
      <c r="E222" s="278">
        <f>D222/C222*100</f>
        <v>80.454173120011</v>
      </c>
      <c r="F222" s="276">
        <f>D222-B222</f>
        <v>-37</v>
      </c>
      <c r="G222" s="279">
        <f>(D222/B222-1)*100</f>
        <v>-6.14617940199336</v>
      </c>
      <c r="H222" s="277">
        <f>SUM(H223:H227)</f>
        <v>666</v>
      </c>
      <c r="I222" s="295">
        <f>H222-C222</f>
        <v>-36.263137</v>
      </c>
      <c r="J222" s="279">
        <f>(H222/C222-1)*100</f>
        <v>-5.16375345499589</v>
      </c>
    </row>
    <row r="223" spans="1:12">
      <c r="A223" s="282" t="s">
        <v>152</v>
      </c>
      <c r="B223" s="240">
        <v>241</v>
      </c>
      <c r="C223" s="287">
        <v>178.715317</v>
      </c>
      <c r="D223" s="240">
        <v>199</v>
      </c>
      <c r="E223" s="227"/>
      <c r="F223" s="228"/>
      <c r="G223" s="229"/>
      <c r="H223" s="281">
        <f>L223+M223+N223</f>
        <v>192</v>
      </c>
      <c r="I223" s="240"/>
      <c r="J223" s="229"/>
      <c r="L223">
        <v>192</v>
      </c>
    </row>
    <row r="224" spans="1:12">
      <c r="A224" s="282" t="s">
        <v>153</v>
      </c>
      <c r="B224" s="240">
        <v>361</v>
      </c>
      <c r="C224" s="287">
        <v>523.54782</v>
      </c>
      <c r="D224" s="240">
        <v>366</v>
      </c>
      <c r="E224" s="227"/>
      <c r="F224" s="228"/>
      <c r="G224" s="229"/>
      <c r="H224" s="281">
        <f>L224+M224+N224</f>
        <v>474</v>
      </c>
      <c r="I224" s="240"/>
      <c r="J224" s="229"/>
      <c r="L224">
        <v>474</v>
      </c>
    </row>
    <row r="225" spans="1:10">
      <c r="A225" s="280" t="s">
        <v>154</v>
      </c>
      <c r="B225" s="240"/>
      <c r="C225" s="287">
        <v>0</v>
      </c>
      <c r="D225" s="240"/>
      <c r="E225" s="227"/>
      <c r="F225" s="240"/>
      <c r="G225" s="229"/>
      <c r="H225" s="281">
        <f>L225+M225+N225</f>
        <v>0</v>
      </c>
      <c r="I225" s="240"/>
      <c r="J225" s="229"/>
    </row>
    <row r="226" spans="1:10">
      <c r="A226" s="280" t="s">
        <v>161</v>
      </c>
      <c r="B226" s="240"/>
      <c r="C226" s="287">
        <v>0</v>
      </c>
      <c r="D226" s="240"/>
      <c r="E226" s="227"/>
      <c r="F226" s="228"/>
      <c r="G226" s="229"/>
      <c r="H226" s="281">
        <f>L226+M226+N226</f>
        <v>0</v>
      </c>
      <c r="I226" s="240"/>
      <c r="J226" s="229"/>
    </row>
    <row r="227" spans="1:10">
      <c r="A227" s="280" t="s">
        <v>276</v>
      </c>
      <c r="B227" s="240"/>
      <c r="C227" s="287">
        <v>0</v>
      </c>
      <c r="D227" s="240"/>
      <c r="E227" s="227"/>
      <c r="F227" s="228"/>
      <c r="G227" s="229"/>
      <c r="H227" s="281">
        <f>L227+M227+N227</f>
        <v>0</v>
      </c>
      <c r="I227" s="240"/>
      <c r="J227" s="229"/>
    </row>
    <row r="228" spans="1:10">
      <c r="A228" s="290" t="s">
        <v>277</v>
      </c>
      <c r="B228" s="276"/>
      <c r="C228" s="277"/>
      <c r="D228" s="276"/>
      <c r="E228" s="278"/>
      <c r="F228" s="276"/>
      <c r="G228" s="279"/>
      <c r="H228" s="277"/>
      <c r="I228" s="295"/>
      <c r="J228" s="279"/>
    </row>
    <row r="229" spans="1:10">
      <c r="A229" s="282" t="s">
        <v>152</v>
      </c>
      <c r="B229" s="240"/>
      <c r="C229" s="287">
        <v>0</v>
      </c>
      <c r="D229" s="240"/>
      <c r="E229" s="227"/>
      <c r="F229" s="228"/>
      <c r="G229" s="229"/>
      <c r="H229" s="281">
        <f>L229+M229+N229</f>
        <v>0</v>
      </c>
      <c r="I229" s="240"/>
      <c r="J229" s="229"/>
    </row>
    <row r="230" spans="1:10">
      <c r="A230" s="282" t="s">
        <v>153</v>
      </c>
      <c r="B230" s="240"/>
      <c r="C230" s="287">
        <v>0</v>
      </c>
      <c r="D230" s="240"/>
      <c r="E230" s="227"/>
      <c r="F230" s="228"/>
      <c r="G230" s="229"/>
      <c r="H230" s="281">
        <f>L230+M230+N230</f>
        <v>0</v>
      </c>
      <c r="I230" s="240"/>
      <c r="J230" s="229"/>
    </row>
    <row r="231" spans="1:10">
      <c r="A231" s="280" t="s">
        <v>154</v>
      </c>
      <c r="B231" s="240"/>
      <c r="C231" s="287">
        <v>0</v>
      </c>
      <c r="D231" s="240"/>
      <c r="E231" s="227"/>
      <c r="F231" s="228"/>
      <c r="G231" s="229"/>
      <c r="H231" s="281">
        <f>L231+M231+N231</f>
        <v>0</v>
      </c>
      <c r="I231" s="240"/>
      <c r="J231" s="229"/>
    </row>
    <row r="232" spans="1:10">
      <c r="A232" s="280" t="s">
        <v>161</v>
      </c>
      <c r="B232" s="240"/>
      <c r="C232" s="287">
        <v>0</v>
      </c>
      <c r="D232" s="240"/>
      <c r="E232" s="227"/>
      <c r="F232" s="228"/>
      <c r="G232" s="229"/>
      <c r="H232" s="281">
        <f>L232+M232+N232</f>
        <v>0</v>
      </c>
      <c r="I232" s="240"/>
      <c r="J232" s="229"/>
    </row>
    <row r="233" spans="1:10">
      <c r="A233" s="280" t="s">
        <v>278</v>
      </c>
      <c r="B233" s="240"/>
      <c r="C233" s="287">
        <v>0</v>
      </c>
      <c r="D233" s="240"/>
      <c r="E233" s="227"/>
      <c r="F233" s="228"/>
      <c r="G233" s="229"/>
      <c r="H233" s="281">
        <f>L233+M233+N233</f>
        <v>0</v>
      </c>
      <c r="I233" s="240"/>
      <c r="J233" s="229"/>
    </row>
    <row r="234" spans="1:10">
      <c r="A234" s="290" t="s">
        <v>279</v>
      </c>
      <c r="B234" s="276">
        <v>2350</v>
      </c>
      <c r="C234" s="277">
        <v>1940.656201</v>
      </c>
      <c r="D234" s="276">
        <f>SUM(D235:D250)</f>
        <v>2574</v>
      </c>
      <c r="E234" s="278">
        <f>D234/C234*100</f>
        <v>132.635548670272</v>
      </c>
      <c r="F234" s="276">
        <f>D234-B234</f>
        <v>224</v>
      </c>
      <c r="G234" s="279">
        <f>(D234/B234-1)*100</f>
        <v>9.53191489361702</v>
      </c>
      <c r="H234" s="277">
        <f>SUM(H235:H250)</f>
        <v>1921</v>
      </c>
      <c r="I234" s="295">
        <f>H234-C234</f>
        <v>-19.656201</v>
      </c>
      <c r="J234" s="279">
        <f>(H234/C234-1)*100</f>
        <v>-1.0128636380762</v>
      </c>
    </row>
    <row r="235" spans="1:12">
      <c r="A235" s="282" t="s">
        <v>152</v>
      </c>
      <c r="B235" s="240">
        <v>1412</v>
      </c>
      <c r="C235" s="287">
        <v>1489.753538</v>
      </c>
      <c r="D235" s="240">
        <v>1984</v>
      </c>
      <c r="E235" s="227"/>
      <c r="F235" s="228"/>
      <c r="G235" s="229"/>
      <c r="H235" s="281">
        <f t="shared" ref="H235:H250" si="20">L235+M235+N235</f>
        <v>1444</v>
      </c>
      <c r="I235" s="240"/>
      <c r="J235" s="229"/>
      <c r="L235">
        <v>1444</v>
      </c>
    </row>
    <row r="236" spans="1:12">
      <c r="A236" s="282" t="s">
        <v>153</v>
      </c>
      <c r="B236" s="240">
        <v>21</v>
      </c>
      <c r="C236" s="287">
        <v>33.93</v>
      </c>
      <c r="D236" s="240">
        <v>118</v>
      </c>
      <c r="E236" s="227"/>
      <c r="F236" s="228"/>
      <c r="G236" s="229"/>
      <c r="H236" s="281">
        <f t="shared" si="20"/>
        <v>30</v>
      </c>
      <c r="I236" s="240"/>
      <c r="J236" s="229"/>
      <c r="L236">
        <v>30</v>
      </c>
    </row>
    <row r="237" spans="1:10">
      <c r="A237" s="280" t="s">
        <v>154</v>
      </c>
      <c r="B237" s="240"/>
      <c r="C237" s="287">
        <v>0</v>
      </c>
      <c r="D237" s="240"/>
      <c r="E237" s="227"/>
      <c r="F237" s="228"/>
      <c r="G237" s="229"/>
      <c r="H237" s="281">
        <f t="shared" si="20"/>
        <v>0</v>
      </c>
      <c r="I237" s="240"/>
      <c r="J237" s="229"/>
    </row>
    <row r="238" spans="1:10">
      <c r="A238" s="282" t="s">
        <v>280</v>
      </c>
      <c r="B238" s="240"/>
      <c r="C238" s="287">
        <v>0</v>
      </c>
      <c r="D238" s="240"/>
      <c r="E238" s="227"/>
      <c r="F238" s="228"/>
      <c r="G238" s="229"/>
      <c r="H238" s="281">
        <f t="shared" si="20"/>
        <v>0</v>
      </c>
      <c r="I238" s="240"/>
      <c r="J238" s="229"/>
    </row>
    <row r="239" spans="1:10">
      <c r="A239" s="282" t="s">
        <v>281</v>
      </c>
      <c r="B239" s="240"/>
      <c r="C239" s="287">
        <v>0</v>
      </c>
      <c r="D239" s="240"/>
      <c r="E239" s="227"/>
      <c r="F239" s="228"/>
      <c r="G239" s="229"/>
      <c r="H239" s="281">
        <f t="shared" si="20"/>
        <v>0</v>
      </c>
      <c r="I239" s="240"/>
      <c r="J239" s="229"/>
    </row>
    <row r="240" spans="1:10">
      <c r="A240" s="282" t="s">
        <v>282</v>
      </c>
      <c r="B240" s="240"/>
      <c r="C240" s="287">
        <v>0</v>
      </c>
      <c r="D240" s="240"/>
      <c r="E240" s="227"/>
      <c r="F240" s="228"/>
      <c r="G240" s="229"/>
      <c r="H240" s="281">
        <f t="shared" si="20"/>
        <v>0</v>
      </c>
      <c r="I240" s="240"/>
      <c r="J240" s="229"/>
    </row>
    <row r="241" spans="1:10">
      <c r="A241" s="282" t="s">
        <v>283</v>
      </c>
      <c r="B241" s="240"/>
      <c r="C241" s="287">
        <v>0</v>
      </c>
      <c r="D241" s="240"/>
      <c r="E241" s="227"/>
      <c r="F241" s="228"/>
      <c r="G241" s="229"/>
      <c r="H241" s="281">
        <f t="shared" si="20"/>
        <v>0</v>
      </c>
      <c r="I241" s="240"/>
      <c r="J241" s="229"/>
    </row>
    <row r="242" spans="1:10">
      <c r="A242" s="282" t="s">
        <v>195</v>
      </c>
      <c r="B242" s="240"/>
      <c r="C242" s="287">
        <v>0</v>
      </c>
      <c r="D242" s="240"/>
      <c r="E242" s="227"/>
      <c r="F242" s="228"/>
      <c r="G242" s="229"/>
      <c r="H242" s="281">
        <f t="shared" si="20"/>
        <v>0</v>
      </c>
      <c r="I242" s="240"/>
      <c r="J242" s="229"/>
    </row>
    <row r="243" spans="1:10">
      <c r="A243" s="280" t="s">
        <v>284</v>
      </c>
      <c r="B243" s="240"/>
      <c r="C243" s="287">
        <v>0</v>
      </c>
      <c r="D243" s="240"/>
      <c r="E243" s="227"/>
      <c r="F243" s="228"/>
      <c r="G243" s="229"/>
      <c r="H243" s="281">
        <f t="shared" si="20"/>
        <v>0</v>
      </c>
      <c r="I243" s="240"/>
      <c r="J243" s="229"/>
    </row>
    <row r="244" spans="1:10">
      <c r="A244" s="282" t="s">
        <v>285</v>
      </c>
      <c r="B244" s="240"/>
      <c r="C244" s="287">
        <v>0</v>
      </c>
      <c r="D244" s="240"/>
      <c r="E244" s="227"/>
      <c r="F244" s="228"/>
      <c r="G244" s="229"/>
      <c r="H244" s="281">
        <f t="shared" si="20"/>
        <v>0</v>
      </c>
      <c r="I244" s="240"/>
      <c r="J244" s="229"/>
    </row>
    <row r="245" spans="1:10">
      <c r="A245" s="282" t="s">
        <v>286</v>
      </c>
      <c r="B245" s="240"/>
      <c r="C245" s="287">
        <v>0</v>
      </c>
      <c r="D245" s="240"/>
      <c r="E245" s="227"/>
      <c r="F245" s="228"/>
      <c r="G245" s="229"/>
      <c r="H245" s="281">
        <f t="shared" si="20"/>
        <v>0</v>
      </c>
      <c r="I245" s="240"/>
      <c r="J245" s="229"/>
    </row>
    <row r="246" spans="1:10">
      <c r="A246" s="280" t="s">
        <v>287</v>
      </c>
      <c r="B246" s="240"/>
      <c r="C246" s="287">
        <v>0</v>
      </c>
      <c r="D246" s="240">
        <v>9</v>
      </c>
      <c r="E246" s="227"/>
      <c r="F246" s="228"/>
      <c r="G246" s="229"/>
      <c r="H246" s="281">
        <f t="shared" si="20"/>
        <v>0</v>
      </c>
      <c r="I246" s="240"/>
      <c r="J246" s="229"/>
    </row>
    <row r="247" spans="1:10">
      <c r="A247" s="282" t="s">
        <v>288</v>
      </c>
      <c r="B247" s="240"/>
      <c r="C247" s="287">
        <v>0</v>
      </c>
      <c r="D247" s="240"/>
      <c r="E247" s="227"/>
      <c r="F247" s="228"/>
      <c r="G247" s="229"/>
      <c r="H247" s="281">
        <f t="shared" si="20"/>
        <v>0</v>
      </c>
      <c r="I247" s="240"/>
      <c r="J247" s="229"/>
    </row>
    <row r="248" spans="1:10">
      <c r="A248" s="282" t="s">
        <v>289</v>
      </c>
      <c r="B248" s="240"/>
      <c r="C248" s="287">
        <v>0</v>
      </c>
      <c r="D248" s="240">
        <v>47</v>
      </c>
      <c r="E248" s="227"/>
      <c r="F248" s="228"/>
      <c r="G248" s="229"/>
      <c r="H248" s="281">
        <f t="shared" si="20"/>
        <v>0</v>
      </c>
      <c r="I248" s="240"/>
      <c r="J248" s="229"/>
    </row>
    <row r="249" spans="1:12">
      <c r="A249" s="280" t="s">
        <v>161</v>
      </c>
      <c r="B249" s="240">
        <v>541</v>
      </c>
      <c r="C249" s="287">
        <v>136.398263</v>
      </c>
      <c r="D249" s="240">
        <v>175</v>
      </c>
      <c r="E249" s="227"/>
      <c r="F249" s="228"/>
      <c r="G249" s="229"/>
      <c r="H249" s="281">
        <f t="shared" si="20"/>
        <v>180</v>
      </c>
      <c r="I249" s="240"/>
      <c r="J249" s="229"/>
      <c r="L249">
        <v>180</v>
      </c>
    </row>
    <row r="250" spans="1:14">
      <c r="A250" s="282" t="s">
        <v>290</v>
      </c>
      <c r="B250" s="240">
        <v>376</v>
      </c>
      <c r="C250" s="287">
        <v>280.5744</v>
      </c>
      <c r="D250" s="240">
        <v>241</v>
      </c>
      <c r="E250" s="227"/>
      <c r="F250" s="228"/>
      <c r="G250" s="229"/>
      <c r="H250" s="281">
        <f t="shared" si="20"/>
        <v>267</v>
      </c>
      <c r="I250" s="240"/>
      <c r="J250" s="229"/>
      <c r="L250">
        <v>257</v>
      </c>
      <c r="N250">
        <v>10</v>
      </c>
    </row>
    <row r="251" spans="1:10">
      <c r="A251" s="290" t="s">
        <v>291</v>
      </c>
      <c r="B251" s="276"/>
      <c r="C251" s="277"/>
      <c r="D251" s="276">
        <f>SUM(D252:D253)</f>
        <v>5</v>
      </c>
      <c r="E251" s="278" t="e">
        <f>D251/C251*100</f>
        <v>#DIV/0!</v>
      </c>
      <c r="F251" s="276">
        <f>D251-B251</f>
        <v>5</v>
      </c>
      <c r="G251" s="279" t="e">
        <f>(D251/B251-1)*100</f>
        <v>#DIV/0!</v>
      </c>
      <c r="H251" s="277"/>
      <c r="I251" s="295">
        <f>H251-C251</f>
        <v>0</v>
      </c>
      <c r="J251" s="279" t="e">
        <f>(H251/C251-1)*100</f>
        <v>#DIV/0!</v>
      </c>
    </row>
    <row r="252" spans="1:10">
      <c r="A252" s="282" t="s">
        <v>292</v>
      </c>
      <c r="B252" s="240"/>
      <c r="C252" s="287">
        <v>0</v>
      </c>
      <c r="D252" s="240"/>
      <c r="E252" s="227"/>
      <c r="F252" s="240"/>
      <c r="G252" s="229"/>
      <c r="H252" s="281">
        <f>L252+M252+N252</f>
        <v>0</v>
      </c>
      <c r="I252" s="240"/>
      <c r="J252" s="229"/>
    </row>
    <row r="253" spans="1:10">
      <c r="A253" s="282" t="s">
        <v>293</v>
      </c>
      <c r="B253" s="240"/>
      <c r="C253" s="287">
        <v>0</v>
      </c>
      <c r="D253" s="240">
        <v>5</v>
      </c>
      <c r="E253" s="227"/>
      <c r="F253" s="228"/>
      <c r="G253" s="229"/>
      <c r="H253" s="281">
        <f>L253+M253+N253</f>
        <v>0</v>
      </c>
      <c r="I253" s="240"/>
      <c r="J253" s="229"/>
    </row>
    <row r="254" s="208" customFormat="1" spans="1:10">
      <c r="A254" s="270" t="s">
        <v>294</v>
      </c>
      <c r="B254" s="271">
        <f>B255+B264</f>
        <v>242</v>
      </c>
      <c r="C254" s="272">
        <v>172.774001</v>
      </c>
      <c r="D254" s="271">
        <f>D255+D264</f>
        <v>263</v>
      </c>
      <c r="E254" s="273">
        <f>D254/C254*100</f>
        <v>152.221976962842</v>
      </c>
      <c r="F254" s="294">
        <f>D254-B254</f>
        <v>21</v>
      </c>
      <c r="G254" s="273">
        <f>(D254/B254-1)*100</f>
        <v>8.67768595041323</v>
      </c>
      <c r="H254" s="272">
        <f>H255+H264</f>
        <v>133</v>
      </c>
      <c r="I254" s="294">
        <f>H254-C254</f>
        <v>-39.774001</v>
      </c>
      <c r="J254" s="274">
        <f>(H254/C254-1)*100</f>
        <v>-23.0208253381827</v>
      </c>
    </row>
    <row r="255" spans="1:10">
      <c r="A255" s="290" t="s">
        <v>295</v>
      </c>
      <c r="B255" s="276">
        <v>14</v>
      </c>
      <c r="C255" s="277">
        <v>172.774001</v>
      </c>
      <c r="D255" s="276">
        <f>SUM(D256:D263)</f>
        <v>137</v>
      </c>
      <c r="E255" s="278">
        <f>D255/C255*100</f>
        <v>79.2943378095411</v>
      </c>
      <c r="F255" s="276">
        <f>D255-B255</f>
        <v>123</v>
      </c>
      <c r="G255" s="279">
        <f>(D255/B255-1)*100</f>
        <v>878.571428571429</v>
      </c>
      <c r="H255" s="277">
        <f>SUM(H256:H263)</f>
        <v>133</v>
      </c>
      <c r="I255" s="295">
        <f>H255-C255</f>
        <v>-39.774001</v>
      </c>
      <c r="J255" s="279">
        <f>(H255/C255-1)*100</f>
        <v>-23.0208253381827</v>
      </c>
    </row>
    <row r="256" spans="1:12">
      <c r="A256" s="282" t="s">
        <v>296</v>
      </c>
      <c r="B256" s="240">
        <v>14</v>
      </c>
      <c r="C256" s="287">
        <v>34.934</v>
      </c>
      <c r="D256" s="240">
        <v>23</v>
      </c>
      <c r="E256" s="227"/>
      <c r="F256" s="240"/>
      <c r="G256" s="229"/>
      <c r="H256" s="281">
        <f t="shared" ref="H256:H263" si="21">L256+M256+N256</f>
        <v>30</v>
      </c>
      <c r="I256" s="240">
        <v>0</v>
      </c>
      <c r="J256" s="229">
        <v>0</v>
      </c>
      <c r="L256">
        <v>30</v>
      </c>
    </row>
    <row r="257" spans="1:10">
      <c r="A257" s="280" t="s">
        <v>297</v>
      </c>
      <c r="B257" s="240"/>
      <c r="C257" s="287">
        <v>0</v>
      </c>
      <c r="D257" s="240"/>
      <c r="E257" s="227"/>
      <c r="F257" s="240"/>
      <c r="G257" s="229"/>
      <c r="H257" s="281">
        <f t="shared" si="21"/>
        <v>0</v>
      </c>
      <c r="I257" s="240">
        <v>0</v>
      </c>
      <c r="J257" s="229">
        <v>0</v>
      </c>
    </row>
    <row r="258" spans="1:10">
      <c r="A258" s="280" t="s">
        <v>298</v>
      </c>
      <c r="B258" s="240"/>
      <c r="C258" s="287">
        <v>0</v>
      </c>
      <c r="D258" s="240"/>
      <c r="E258" s="227"/>
      <c r="F258" s="228"/>
      <c r="G258" s="303"/>
      <c r="H258" s="281">
        <f t="shared" si="21"/>
        <v>0</v>
      </c>
      <c r="I258" s="240">
        <v>0</v>
      </c>
      <c r="J258" s="229">
        <v>0</v>
      </c>
    </row>
    <row r="259" spans="1:10">
      <c r="A259" s="280" t="s">
        <v>299</v>
      </c>
      <c r="B259" s="240"/>
      <c r="C259" s="287">
        <v>0</v>
      </c>
      <c r="D259" s="240"/>
      <c r="E259" s="227"/>
      <c r="F259" s="240"/>
      <c r="G259" s="229"/>
      <c r="H259" s="281">
        <f t="shared" si="21"/>
        <v>0</v>
      </c>
      <c r="I259" s="240">
        <v>0</v>
      </c>
      <c r="J259" s="229">
        <v>0</v>
      </c>
    </row>
    <row r="260" spans="1:10">
      <c r="A260" s="282" t="s">
        <v>300</v>
      </c>
      <c r="B260" s="240"/>
      <c r="C260" s="287">
        <v>0</v>
      </c>
      <c r="D260" s="240"/>
      <c r="E260" s="227"/>
      <c r="F260" s="240"/>
      <c r="G260" s="229"/>
      <c r="H260" s="281">
        <f t="shared" si="21"/>
        <v>0</v>
      </c>
      <c r="I260" s="240"/>
      <c r="J260" s="229"/>
    </row>
    <row r="261" spans="1:10">
      <c r="A261" s="282" t="s">
        <v>301</v>
      </c>
      <c r="B261" s="240"/>
      <c r="C261" s="287">
        <v>0</v>
      </c>
      <c r="D261" s="240"/>
      <c r="E261" s="227"/>
      <c r="F261" s="228"/>
      <c r="G261" s="229"/>
      <c r="H261" s="281">
        <f t="shared" si="21"/>
        <v>0</v>
      </c>
      <c r="I261" s="240"/>
      <c r="J261" s="229"/>
    </row>
    <row r="262" spans="1:10">
      <c r="A262" s="282" t="s">
        <v>302</v>
      </c>
      <c r="B262" s="240"/>
      <c r="C262" s="287">
        <v>61</v>
      </c>
      <c r="D262" s="240">
        <v>5</v>
      </c>
      <c r="E262" s="227"/>
      <c r="F262" s="228"/>
      <c r="G262" s="229"/>
      <c r="H262" s="281">
        <f t="shared" si="21"/>
        <v>0</v>
      </c>
      <c r="I262" s="240"/>
      <c r="J262" s="229"/>
    </row>
    <row r="263" spans="1:12">
      <c r="A263" s="282" t="s">
        <v>303</v>
      </c>
      <c r="B263" s="240"/>
      <c r="C263" s="287">
        <v>76.840001</v>
      </c>
      <c r="D263" s="240">
        <v>109</v>
      </c>
      <c r="E263" s="227"/>
      <c r="F263" s="228"/>
      <c r="G263" s="229"/>
      <c r="H263" s="281">
        <f t="shared" si="21"/>
        <v>103</v>
      </c>
      <c r="I263" s="240"/>
      <c r="J263" s="229"/>
      <c r="L263">
        <v>103</v>
      </c>
    </row>
    <row r="264" spans="1:10">
      <c r="A264" s="290" t="s">
        <v>304</v>
      </c>
      <c r="B264" s="295">
        <v>228</v>
      </c>
      <c r="C264" s="304"/>
      <c r="D264" s="295">
        <v>126</v>
      </c>
      <c r="E264" s="278" t="e">
        <f>D264/C264*100</f>
        <v>#DIV/0!</v>
      </c>
      <c r="F264" s="276">
        <f>D264-B264</f>
        <v>-102</v>
      </c>
      <c r="G264" s="279">
        <f>(D264/B264-1)*100</f>
        <v>-44.7368421052632</v>
      </c>
      <c r="H264" s="304"/>
      <c r="I264" s="295">
        <f>H264-C264</f>
        <v>0</v>
      </c>
      <c r="J264" s="279" t="e">
        <f>(H264/C264-1)*100</f>
        <v>#DIV/0!</v>
      </c>
    </row>
    <row r="265" s="208" customFormat="1" spans="1:10">
      <c r="A265" s="270" t="s">
        <v>305</v>
      </c>
      <c r="B265" s="271">
        <f>B266+B269+B279+B286+B294+B303+B319+B328+B337+B345+B353</f>
        <v>15444</v>
      </c>
      <c r="C265" s="272">
        <v>12909.445707</v>
      </c>
      <c r="D265" s="271">
        <f>D266+D269+D279+D286+D294+D303+D319+D328+D337+D345+D353</f>
        <v>15618</v>
      </c>
      <c r="E265" s="273">
        <f>D265/C265*100</f>
        <v>120.981181953702</v>
      </c>
      <c r="F265" s="271">
        <f>D265-B265</f>
        <v>174</v>
      </c>
      <c r="G265" s="274">
        <f>(D265/B265-1)*100</f>
        <v>1.12665112665113</v>
      </c>
      <c r="H265" s="272">
        <f>H266+H269+H279+H286+H294+H303+H319+H328+H337+H345+H353</f>
        <v>11415</v>
      </c>
      <c r="I265" s="294">
        <f>H265-C265</f>
        <v>-1494.445707</v>
      </c>
      <c r="J265" s="274">
        <f>(H265/C265-1)*100</f>
        <v>-11.5763739274232</v>
      </c>
    </row>
    <row r="266" spans="1:10">
      <c r="A266" s="275" t="s">
        <v>306</v>
      </c>
      <c r="B266" s="276">
        <v>19</v>
      </c>
      <c r="C266" s="277">
        <v>14.4</v>
      </c>
      <c r="D266" s="276">
        <f>SUM(D267:D268)</f>
        <v>29</v>
      </c>
      <c r="E266" s="278">
        <f>D266/C266*100</f>
        <v>201.388888888889</v>
      </c>
      <c r="F266" s="276">
        <f>D266-B266</f>
        <v>10</v>
      </c>
      <c r="G266" s="279">
        <f>(D266/B266-1)*100</f>
        <v>52.6315789473684</v>
      </c>
      <c r="H266" s="277"/>
      <c r="I266" s="295">
        <f>H266-C266</f>
        <v>-14.4</v>
      </c>
      <c r="J266" s="279">
        <f>(H266/C266-1)*100</f>
        <v>-100</v>
      </c>
    </row>
    <row r="267" spans="1:10">
      <c r="A267" s="282" t="s">
        <v>307</v>
      </c>
      <c r="B267" s="240">
        <v>16</v>
      </c>
      <c r="C267" s="281">
        <v>14.4</v>
      </c>
      <c r="D267" s="240">
        <v>13</v>
      </c>
      <c r="E267" s="227"/>
      <c r="F267" s="240"/>
      <c r="G267" s="229"/>
      <c r="H267" s="281">
        <f>L267+M267+N267</f>
        <v>0</v>
      </c>
      <c r="I267" s="240"/>
      <c r="J267" s="229"/>
    </row>
    <row r="268" spans="1:10">
      <c r="A268" s="282" t="s">
        <v>308</v>
      </c>
      <c r="B268" s="240">
        <v>3</v>
      </c>
      <c r="C268" s="281">
        <v>0</v>
      </c>
      <c r="D268" s="240">
        <v>16</v>
      </c>
      <c r="E268" s="227"/>
      <c r="F268" s="228"/>
      <c r="G268" s="229"/>
      <c r="H268" s="281">
        <f>L268+M268+N268</f>
        <v>0</v>
      </c>
      <c r="I268" s="240"/>
      <c r="J268" s="229"/>
    </row>
    <row r="269" spans="1:10">
      <c r="A269" s="290" t="s">
        <v>309</v>
      </c>
      <c r="B269" s="276">
        <v>12732</v>
      </c>
      <c r="C269" s="277">
        <v>9617.365649</v>
      </c>
      <c r="D269" s="276">
        <f>SUM(D270:D278)</f>
        <v>13110</v>
      </c>
      <c r="E269" s="278">
        <f>D269/C269*100</f>
        <v>136.315915173332</v>
      </c>
      <c r="F269" s="276">
        <f>D269-B269</f>
        <v>378</v>
      </c>
      <c r="G269" s="279">
        <f>(D269/B269-1)*100</f>
        <v>2.96889726672951</v>
      </c>
      <c r="H269" s="277">
        <f>SUM(H270:H278)</f>
        <v>9563</v>
      </c>
      <c r="I269" s="295">
        <f>H269-C269</f>
        <v>-54.3656489999994</v>
      </c>
      <c r="J269" s="279">
        <f>(H269/C269-1)*100</f>
        <v>-0.565286285082156</v>
      </c>
    </row>
    <row r="270" spans="1:12">
      <c r="A270" s="282" t="s">
        <v>152</v>
      </c>
      <c r="B270" s="240">
        <v>4735</v>
      </c>
      <c r="C270" s="287">
        <v>4254.071093</v>
      </c>
      <c r="D270" s="240">
        <v>4162</v>
      </c>
      <c r="E270" s="227"/>
      <c r="F270" s="228"/>
      <c r="G270" s="229"/>
      <c r="H270" s="281">
        <f t="shared" ref="H270:H278" si="22">L270+M270+N270</f>
        <v>4161</v>
      </c>
      <c r="I270" s="240"/>
      <c r="J270" s="229"/>
      <c r="L270">
        <v>4161</v>
      </c>
    </row>
    <row r="271" spans="1:12">
      <c r="A271" s="283" t="s">
        <v>153</v>
      </c>
      <c r="B271" s="240">
        <v>1797</v>
      </c>
      <c r="C271" s="287">
        <v>831.592</v>
      </c>
      <c r="D271" s="240">
        <v>3493</v>
      </c>
      <c r="E271" s="227"/>
      <c r="F271" s="228"/>
      <c r="G271" s="229"/>
      <c r="H271" s="281">
        <f t="shared" si="22"/>
        <v>930</v>
      </c>
      <c r="I271" s="240"/>
      <c r="J271" s="229"/>
      <c r="L271">
        <v>930</v>
      </c>
    </row>
    <row r="272" spans="1:10">
      <c r="A272" s="280" t="s">
        <v>154</v>
      </c>
      <c r="B272" s="240">
        <v>0</v>
      </c>
      <c r="C272" s="287">
        <v>0</v>
      </c>
      <c r="D272" s="240"/>
      <c r="E272" s="227"/>
      <c r="F272" s="228"/>
      <c r="G272" s="229"/>
      <c r="H272" s="281">
        <f t="shared" si="22"/>
        <v>0</v>
      </c>
      <c r="I272" s="240"/>
      <c r="J272" s="229"/>
    </row>
    <row r="273" spans="1:12">
      <c r="A273" s="282" t="s">
        <v>195</v>
      </c>
      <c r="B273" s="240">
        <v>1649</v>
      </c>
      <c r="C273" s="287">
        <v>82.7005</v>
      </c>
      <c r="D273" s="240">
        <v>1063</v>
      </c>
      <c r="E273" s="227"/>
      <c r="F273" s="240"/>
      <c r="G273" s="229"/>
      <c r="H273" s="281">
        <f t="shared" si="22"/>
        <v>40</v>
      </c>
      <c r="I273" s="240"/>
      <c r="J273" s="229"/>
      <c r="L273">
        <v>40</v>
      </c>
    </row>
    <row r="274" spans="1:12">
      <c r="A274" s="280" t="s">
        <v>310</v>
      </c>
      <c r="B274" s="240">
        <v>3815</v>
      </c>
      <c r="C274" s="287">
        <v>4170.002056</v>
      </c>
      <c r="D274" s="240">
        <v>4147</v>
      </c>
      <c r="E274" s="227"/>
      <c r="F274" s="240"/>
      <c r="G274" s="229"/>
      <c r="H274" s="281">
        <f t="shared" si="22"/>
        <v>4247</v>
      </c>
      <c r="I274" s="240"/>
      <c r="J274" s="229"/>
      <c r="L274">
        <v>4247</v>
      </c>
    </row>
    <row r="275" spans="1:12">
      <c r="A275" s="282" t="s">
        <v>311</v>
      </c>
      <c r="B275" s="240"/>
      <c r="C275" s="287">
        <v>0</v>
      </c>
      <c r="D275" s="240"/>
      <c r="E275" s="227"/>
      <c r="F275" s="240"/>
      <c r="G275" s="229"/>
      <c r="H275" s="281">
        <f t="shared" si="22"/>
        <v>5</v>
      </c>
      <c r="I275" s="240"/>
      <c r="J275" s="229"/>
      <c r="L275">
        <v>5</v>
      </c>
    </row>
    <row r="276" spans="1:12">
      <c r="A276" s="282" t="s">
        <v>312</v>
      </c>
      <c r="B276" s="240"/>
      <c r="C276" s="287">
        <v>0</v>
      </c>
      <c r="D276" s="240"/>
      <c r="E276" s="227"/>
      <c r="F276" s="240"/>
      <c r="G276" s="229"/>
      <c r="H276" s="281">
        <f t="shared" si="22"/>
        <v>10</v>
      </c>
      <c r="I276" s="240"/>
      <c r="J276" s="229"/>
      <c r="L276">
        <v>10</v>
      </c>
    </row>
    <row r="277" spans="1:10">
      <c r="A277" s="282" t="s">
        <v>161</v>
      </c>
      <c r="B277" s="240"/>
      <c r="C277" s="287"/>
      <c r="D277" s="240"/>
      <c r="E277" s="227"/>
      <c r="F277" s="228"/>
      <c r="G277" s="229"/>
      <c r="H277" s="281">
        <f t="shared" si="22"/>
        <v>0</v>
      </c>
      <c r="I277" s="240"/>
      <c r="J277" s="229"/>
    </row>
    <row r="278" spans="1:12">
      <c r="A278" s="282" t="s">
        <v>313</v>
      </c>
      <c r="B278" s="240">
        <v>736</v>
      </c>
      <c r="C278" s="287">
        <v>279</v>
      </c>
      <c r="D278" s="240">
        <v>245</v>
      </c>
      <c r="E278" s="227"/>
      <c r="F278" s="228"/>
      <c r="G278" s="229"/>
      <c r="H278" s="281">
        <f t="shared" si="22"/>
        <v>170</v>
      </c>
      <c r="I278" s="240"/>
      <c r="J278" s="229"/>
      <c r="L278">
        <v>170</v>
      </c>
    </row>
    <row r="279" spans="1:10">
      <c r="A279" s="275" t="s">
        <v>314</v>
      </c>
      <c r="B279" s="276"/>
      <c r="C279" s="277">
        <v>0</v>
      </c>
      <c r="D279" s="276">
        <f>SUM(D280:D285)</f>
        <v>0</v>
      </c>
      <c r="E279" s="278"/>
      <c r="F279" s="276"/>
      <c r="G279" s="279"/>
      <c r="H279" s="277"/>
      <c r="I279" s="295">
        <f>H279-C279</f>
        <v>0</v>
      </c>
      <c r="J279" s="279"/>
    </row>
    <row r="280" spans="1:10">
      <c r="A280" s="280" t="s">
        <v>152</v>
      </c>
      <c r="B280" s="240"/>
      <c r="C280" s="281">
        <v>0</v>
      </c>
      <c r="D280" s="240"/>
      <c r="E280" s="227"/>
      <c r="F280" s="240"/>
      <c r="G280" s="229"/>
      <c r="H280" s="281">
        <f t="shared" ref="H280:H285" si="23">L280+M280+N280</f>
        <v>0</v>
      </c>
      <c r="I280" s="240">
        <v>0</v>
      </c>
      <c r="J280" s="229">
        <v>0</v>
      </c>
    </row>
    <row r="281" spans="1:10">
      <c r="A281" s="280" t="s">
        <v>153</v>
      </c>
      <c r="B281" s="240"/>
      <c r="C281" s="281">
        <v>0</v>
      </c>
      <c r="D281" s="240"/>
      <c r="E281" s="227"/>
      <c r="F281" s="240"/>
      <c r="G281" s="229"/>
      <c r="H281" s="281">
        <f t="shared" si="23"/>
        <v>0</v>
      </c>
      <c r="I281" s="240">
        <v>0</v>
      </c>
      <c r="J281" s="229">
        <v>0</v>
      </c>
    </row>
    <row r="282" spans="1:10">
      <c r="A282" s="282" t="s">
        <v>154</v>
      </c>
      <c r="B282" s="240"/>
      <c r="C282" s="281">
        <v>0</v>
      </c>
      <c r="D282" s="240"/>
      <c r="E282" s="227"/>
      <c r="F282" s="240"/>
      <c r="G282" s="229"/>
      <c r="H282" s="281">
        <f t="shared" si="23"/>
        <v>0</v>
      </c>
      <c r="I282" s="240">
        <v>0</v>
      </c>
      <c r="J282" s="229">
        <v>0</v>
      </c>
    </row>
    <row r="283" spans="1:10">
      <c r="A283" s="282" t="s">
        <v>315</v>
      </c>
      <c r="B283" s="240"/>
      <c r="C283" s="281">
        <v>0</v>
      </c>
      <c r="D283" s="240"/>
      <c r="E283" s="227"/>
      <c r="F283" s="240"/>
      <c r="G283" s="229"/>
      <c r="H283" s="281">
        <f t="shared" si="23"/>
        <v>0</v>
      </c>
      <c r="I283" s="240">
        <v>0</v>
      </c>
      <c r="J283" s="229">
        <v>0</v>
      </c>
    </row>
    <row r="284" spans="1:10">
      <c r="A284" s="282" t="s">
        <v>161</v>
      </c>
      <c r="B284" s="240"/>
      <c r="C284" s="281">
        <v>0</v>
      </c>
      <c r="D284" s="240"/>
      <c r="E284" s="227"/>
      <c r="F284" s="240"/>
      <c r="G284" s="229"/>
      <c r="H284" s="281">
        <f t="shared" si="23"/>
        <v>0</v>
      </c>
      <c r="I284" s="240">
        <v>0</v>
      </c>
      <c r="J284" s="229">
        <v>0</v>
      </c>
    </row>
    <row r="285" spans="1:10">
      <c r="A285" s="283" t="s">
        <v>316</v>
      </c>
      <c r="B285" s="240"/>
      <c r="C285" s="281"/>
      <c r="D285" s="240"/>
      <c r="E285" s="227"/>
      <c r="F285" s="228"/>
      <c r="G285" s="229"/>
      <c r="H285" s="281">
        <f t="shared" si="23"/>
        <v>0</v>
      </c>
      <c r="I285" s="240">
        <v>0</v>
      </c>
      <c r="J285" s="229">
        <v>0</v>
      </c>
    </row>
    <row r="286" spans="1:10">
      <c r="A286" s="275" t="s">
        <v>317</v>
      </c>
      <c r="B286" s="276">
        <v>378</v>
      </c>
      <c r="C286" s="277">
        <v>298.26971</v>
      </c>
      <c r="D286" s="276">
        <f>SUM(D287:D293)</f>
        <v>204</v>
      </c>
      <c r="E286" s="278">
        <f>D286/C286*100</f>
        <v>68.3944742494972</v>
      </c>
      <c r="F286" s="276">
        <f>D286-B286</f>
        <v>-174</v>
      </c>
      <c r="G286" s="279">
        <f>(D286/B286-1)*100</f>
        <v>-46.031746031746</v>
      </c>
      <c r="H286" s="277">
        <f>SUM(H287:H293)</f>
        <v>152</v>
      </c>
      <c r="I286" s="295">
        <f>H286-C286</f>
        <v>-146.26971</v>
      </c>
      <c r="J286" s="279">
        <f>(H286/C286-1)*100</f>
        <v>-49.0394113435119</v>
      </c>
    </row>
    <row r="287" spans="1:12">
      <c r="A287" s="280" t="s">
        <v>152</v>
      </c>
      <c r="B287" s="240">
        <v>241</v>
      </c>
      <c r="C287" s="287">
        <v>6.117318</v>
      </c>
      <c r="D287" s="240">
        <v>108</v>
      </c>
      <c r="E287" s="227"/>
      <c r="F287" s="228"/>
      <c r="G287" s="229"/>
      <c r="H287" s="281">
        <f t="shared" ref="H287:H293" si="24">L287+M287+N287</f>
        <v>115</v>
      </c>
      <c r="I287" s="240"/>
      <c r="J287" s="229"/>
      <c r="L287">
        <v>115</v>
      </c>
    </row>
    <row r="288" spans="1:12">
      <c r="A288" s="280" t="s">
        <v>153</v>
      </c>
      <c r="B288" s="240">
        <v>137</v>
      </c>
      <c r="C288" s="287">
        <v>292.152392</v>
      </c>
      <c r="D288" s="240">
        <v>96</v>
      </c>
      <c r="E288" s="227"/>
      <c r="F288" s="228"/>
      <c r="G288" s="229"/>
      <c r="H288" s="281">
        <f t="shared" si="24"/>
        <v>37</v>
      </c>
      <c r="I288" s="240"/>
      <c r="J288" s="229"/>
      <c r="L288">
        <v>37</v>
      </c>
    </row>
    <row r="289" spans="1:10">
      <c r="A289" s="282" t="s">
        <v>154</v>
      </c>
      <c r="B289" s="240"/>
      <c r="C289" s="287">
        <v>0</v>
      </c>
      <c r="D289" s="240"/>
      <c r="E289" s="227"/>
      <c r="F289" s="228"/>
      <c r="G289" s="229"/>
      <c r="H289" s="281">
        <f t="shared" si="24"/>
        <v>0</v>
      </c>
      <c r="I289" s="240"/>
      <c r="J289" s="229"/>
    </row>
    <row r="290" spans="1:10">
      <c r="A290" s="282" t="s">
        <v>318</v>
      </c>
      <c r="B290" s="240"/>
      <c r="C290" s="287">
        <v>0</v>
      </c>
      <c r="D290" s="240"/>
      <c r="E290" s="227"/>
      <c r="F290" s="228"/>
      <c r="G290" s="229"/>
      <c r="H290" s="281">
        <f t="shared" si="24"/>
        <v>0</v>
      </c>
      <c r="I290" s="240"/>
      <c r="J290" s="229"/>
    </row>
    <row r="291" spans="1:10">
      <c r="A291" s="282" t="s">
        <v>319</v>
      </c>
      <c r="B291" s="240"/>
      <c r="C291" s="287">
        <v>0</v>
      </c>
      <c r="D291" s="240"/>
      <c r="E291" s="227"/>
      <c r="F291" s="228"/>
      <c r="G291" s="229"/>
      <c r="H291" s="281">
        <f t="shared" si="24"/>
        <v>0</v>
      </c>
      <c r="I291" s="240"/>
      <c r="J291" s="229"/>
    </row>
    <row r="292" spans="1:10">
      <c r="A292" s="282" t="s">
        <v>161</v>
      </c>
      <c r="B292" s="240"/>
      <c r="C292" s="287">
        <v>0</v>
      </c>
      <c r="D292" s="240"/>
      <c r="E292" s="227"/>
      <c r="F292" s="228"/>
      <c r="G292" s="229"/>
      <c r="H292" s="281">
        <f t="shared" si="24"/>
        <v>0</v>
      </c>
      <c r="I292" s="240"/>
      <c r="J292" s="229"/>
    </row>
    <row r="293" spans="1:10">
      <c r="A293" s="282" t="s">
        <v>320</v>
      </c>
      <c r="B293" s="240"/>
      <c r="C293" s="287">
        <v>0</v>
      </c>
      <c r="D293" s="240"/>
      <c r="E293" s="227"/>
      <c r="F293" s="228"/>
      <c r="G293" s="229"/>
      <c r="H293" s="281">
        <f t="shared" si="24"/>
        <v>0</v>
      </c>
      <c r="I293" s="240"/>
      <c r="J293" s="229"/>
    </row>
    <row r="294" spans="1:10">
      <c r="A294" s="298" t="s">
        <v>321</v>
      </c>
      <c r="B294" s="276">
        <v>577</v>
      </c>
      <c r="C294" s="277">
        <v>261.613394</v>
      </c>
      <c r="D294" s="276">
        <f>SUM(D295:D302)</f>
        <v>307</v>
      </c>
      <c r="E294" s="278">
        <f>D294/C294*100</f>
        <v>117.348731770209</v>
      </c>
      <c r="F294" s="276">
        <f>D294-B294</f>
        <v>-270</v>
      </c>
      <c r="G294" s="279">
        <f>(D294/B294-1)*100</f>
        <v>-46.7937608318891</v>
      </c>
      <c r="H294" s="277">
        <f>SUM(H295:H302)</f>
        <v>416</v>
      </c>
      <c r="I294" s="295">
        <f>H294-C294</f>
        <v>154.386606</v>
      </c>
      <c r="J294" s="279">
        <f>(H294/C294-1)*100</f>
        <v>59.0132652000226</v>
      </c>
    </row>
    <row r="295" spans="1:12">
      <c r="A295" s="280" t="s">
        <v>152</v>
      </c>
      <c r="B295" s="240">
        <v>507</v>
      </c>
      <c r="C295" s="287">
        <v>0.472594</v>
      </c>
      <c r="D295" s="240">
        <v>270</v>
      </c>
      <c r="E295" s="227"/>
      <c r="F295" s="228"/>
      <c r="G295" s="229"/>
      <c r="H295" s="281">
        <f t="shared" ref="H295:H302" si="25">L295+M295+N295</f>
        <v>114</v>
      </c>
      <c r="I295" s="240"/>
      <c r="J295" s="229"/>
      <c r="L295">
        <v>114</v>
      </c>
    </row>
    <row r="296" spans="1:12">
      <c r="A296" s="280" t="s">
        <v>153</v>
      </c>
      <c r="B296" s="240">
        <v>70</v>
      </c>
      <c r="C296" s="287">
        <v>261.1408</v>
      </c>
      <c r="D296" s="240">
        <v>37</v>
      </c>
      <c r="E296" s="227"/>
      <c r="F296" s="228"/>
      <c r="G296" s="229"/>
      <c r="H296" s="281">
        <f t="shared" si="25"/>
        <v>302</v>
      </c>
      <c r="I296" s="240"/>
      <c r="J296" s="229"/>
      <c r="L296">
        <v>302</v>
      </c>
    </row>
    <row r="297" spans="1:10">
      <c r="A297" s="280" t="s">
        <v>154</v>
      </c>
      <c r="B297" s="240"/>
      <c r="C297" s="287">
        <v>0</v>
      </c>
      <c r="D297" s="240"/>
      <c r="E297" s="227"/>
      <c r="F297" s="228"/>
      <c r="G297" s="229"/>
      <c r="H297" s="281">
        <f t="shared" si="25"/>
        <v>0</v>
      </c>
      <c r="I297" s="240"/>
      <c r="J297" s="229"/>
    </row>
    <row r="298" spans="1:10">
      <c r="A298" s="282" t="s">
        <v>322</v>
      </c>
      <c r="B298" s="240"/>
      <c r="C298" s="287">
        <v>0</v>
      </c>
      <c r="D298" s="240"/>
      <c r="E298" s="227"/>
      <c r="F298" s="228"/>
      <c r="G298" s="229"/>
      <c r="H298" s="281">
        <f t="shared" si="25"/>
        <v>0</v>
      </c>
      <c r="I298" s="240"/>
      <c r="J298" s="229"/>
    </row>
    <row r="299" spans="1:10">
      <c r="A299" s="282" t="s">
        <v>323</v>
      </c>
      <c r="B299" s="240"/>
      <c r="C299" s="287">
        <v>0</v>
      </c>
      <c r="D299" s="240"/>
      <c r="E299" s="227"/>
      <c r="F299" s="228"/>
      <c r="G299" s="229"/>
      <c r="H299" s="281">
        <f t="shared" si="25"/>
        <v>0</v>
      </c>
      <c r="I299" s="240"/>
      <c r="J299" s="229"/>
    </row>
    <row r="300" spans="1:10">
      <c r="A300" s="282" t="s">
        <v>324</v>
      </c>
      <c r="B300" s="240"/>
      <c r="C300" s="287">
        <v>0</v>
      </c>
      <c r="D300" s="240"/>
      <c r="E300" s="227"/>
      <c r="F300" s="228"/>
      <c r="G300" s="229"/>
      <c r="H300" s="281">
        <f t="shared" si="25"/>
        <v>0</v>
      </c>
      <c r="I300" s="240"/>
      <c r="J300" s="229"/>
    </row>
    <row r="301" spans="1:10">
      <c r="A301" s="280" t="s">
        <v>161</v>
      </c>
      <c r="B301" s="240"/>
      <c r="C301" s="287">
        <v>0</v>
      </c>
      <c r="D301" s="240"/>
      <c r="E301" s="227"/>
      <c r="F301" s="228"/>
      <c r="G301" s="229"/>
      <c r="H301" s="281">
        <f t="shared" si="25"/>
        <v>0</v>
      </c>
      <c r="I301" s="240"/>
      <c r="J301" s="229"/>
    </row>
    <row r="302" spans="1:10">
      <c r="A302" s="280" t="s">
        <v>325</v>
      </c>
      <c r="B302" s="240"/>
      <c r="C302" s="287"/>
      <c r="D302" s="240"/>
      <c r="E302" s="227"/>
      <c r="F302" s="228"/>
      <c r="G302" s="229"/>
      <c r="H302" s="281">
        <f t="shared" si="25"/>
        <v>0</v>
      </c>
      <c r="I302" s="240"/>
      <c r="J302" s="229"/>
    </row>
    <row r="303" spans="1:10">
      <c r="A303" s="275" t="s">
        <v>326</v>
      </c>
      <c r="B303" s="276">
        <v>1145</v>
      </c>
      <c r="C303" s="277">
        <v>933.833684</v>
      </c>
      <c r="D303" s="276">
        <f>SUM(D304:D318)</f>
        <v>972</v>
      </c>
      <c r="E303" s="278">
        <f>D303/C303*100</f>
        <v>104.08705711241</v>
      </c>
      <c r="F303" s="276">
        <f>D303-B303</f>
        <v>-173</v>
      </c>
      <c r="G303" s="279">
        <f>(D303/B303-1)*100</f>
        <v>-15.1091703056769</v>
      </c>
      <c r="H303" s="277">
        <f>SUM(H304:H318)</f>
        <v>976</v>
      </c>
      <c r="I303" s="295">
        <f>H303-C303</f>
        <v>42.1663160000001</v>
      </c>
      <c r="J303" s="279">
        <f>(H303/C303-1)*100</f>
        <v>4.51539891122625</v>
      </c>
    </row>
    <row r="304" spans="1:12">
      <c r="A304" s="282" t="s">
        <v>152</v>
      </c>
      <c r="B304" s="240">
        <v>609</v>
      </c>
      <c r="C304" s="281">
        <v>548.136484</v>
      </c>
      <c r="D304" s="240">
        <v>551</v>
      </c>
      <c r="E304" s="227"/>
      <c r="F304" s="228"/>
      <c r="G304" s="229"/>
      <c r="H304" s="281">
        <f t="shared" ref="H304:H318" si="26">L304+M304+N304</f>
        <v>632</v>
      </c>
      <c r="I304" s="240"/>
      <c r="J304" s="229"/>
      <c r="L304">
        <v>632</v>
      </c>
    </row>
    <row r="305" spans="1:12">
      <c r="A305" s="282" t="s">
        <v>153</v>
      </c>
      <c r="B305" s="240">
        <v>222</v>
      </c>
      <c r="C305" s="281">
        <v>176.7434</v>
      </c>
      <c r="D305" s="240">
        <v>323</v>
      </c>
      <c r="E305" s="227"/>
      <c r="F305" s="240"/>
      <c r="G305" s="229"/>
      <c r="H305" s="281">
        <f t="shared" si="26"/>
        <v>185</v>
      </c>
      <c r="I305" s="240"/>
      <c r="J305" s="229"/>
      <c r="L305">
        <v>185</v>
      </c>
    </row>
    <row r="306" spans="1:10">
      <c r="A306" s="282" t="s">
        <v>154</v>
      </c>
      <c r="B306" s="240">
        <v>0</v>
      </c>
      <c r="C306" s="281">
        <v>0</v>
      </c>
      <c r="D306" s="240"/>
      <c r="E306" s="227"/>
      <c r="F306" s="240"/>
      <c r="G306" s="229"/>
      <c r="H306" s="281">
        <f t="shared" si="26"/>
        <v>0</v>
      </c>
      <c r="I306" s="240"/>
      <c r="J306" s="229"/>
    </row>
    <row r="307" spans="1:12">
      <c r="A307" s="283" t="s">
        <v>327</v>
      </c>
      <c r="B307" s="240">
        <v>72</v>
      </c>
      <c r="C307" s="281">
        <v>11</v>
      </c>
      <c r="D307" s="240"/>
      <c r="E307" s="227"/>
      <c r="F307" s="240"/>
      <c r="G307" s="229"/>
      <c r="H307" s="281">
        <f t="shared" si="26"/>
        <v>17</v>
      </c>
      <c r="I307" s="240"/>
      <c r="J307" s="229"/>
      <c r="L307">
        <v>17</v>
      </c>
    </row>
    <row r="308" spans="1:12">
      <c r="A308" s="280" t="s">
        <v>328</v>
      </c>
      <c r="B308" s="240">
        <v>83</v>
      </c>
      <c r="C308" s="281">
        <v>42</v>
      </c>
      <c r="D308" s="240">
        <v>15</v>
      </c>
      <c r="E308" s="227"/>
      <c r="F308" s="228"/>
      <c r="G308" s="229"/>
      <c r="H308" s="281">
        <f t="shared" si="26"/>
        <v>52</v>
      </c>
      <c r="I308" s="240"/>
      <c r="J308" s="229"/>
      <c r="L308">
        <v>52</v>
      </c>
    </row>
    <row r="309" spans="1:12">
      <c r="A309" s="280" t="s">
        <v>329</v>
      </c>
      <c r="B309" s="240">
        <v>1</v>
      </c>
      <c r="C309" s="281">
        <v>60.6</v>
      </c>
      <c r="D309" s="240">
        <v>32</v>
      </c>
      <c r="E309" s="227"/>
      <c r="F309" s="240"/>
      <c r="G309" s="229"/>
      <c r="H309" s="281">
        <f t="shared" si="26"/>
        <v>60</v>
      </c>
      <c r="I309" s="240"/>
      <c r="J309" s="229"/>
      <c r="L309">
        <v>60</v>
      </c>
    </row>
    <row r="310" spans="1:12">
      <c r="A310" s="280" t="s">
        <v>330</v>
      </c>
      <c r="B310" s="240">
        <v>25</v>
      </c>
      <c r="C310" s="281">
        <v>3</v>
      </c>
      <c r="D310" s="240"/>
      <c r="E310" s="227"/>
      <c r="F310" s="228"/>
      <c r="G310" s="229"/>
      <c r="H310" s="281">
        <f t="shared" si="26"/>
        <v>3</v>
      </c>
      <c r="I310" s="240"/>
      <c r="J310" s="229"/>
      <c r="L310">
        <v>3</v>
      </c>
    </row>
    <row r="311" spans="1:10">
      <c r="A311" s="282" t="s">
        <v>331</v>
      </c>
      <c r="B311" s="240">
        <v>0</v>
      </c>
      <c r="C311" s="281">
        <v>0</v>
      </c>
      <c r="D311" s="240"/>
      <c r="E311" s="227"/>
      <c r="F311" s="240"/>
      <c r="G311" s="229"/>
      <c r="H311" s="281">
        <f t="shared" si="26"/>
        <v>0</v>
      </c>
      <c r="I311" s="240"/>
      <c r="J311" s="229"/>
    </row>
    <row r="312" spans="1:10">
      <c r="A312" s="282" t="s">
        <v>332</v>
      </c>
      <c r="B312" s="240">
        <v>0</v>
      </c>
      <c r="C312" s="281"/>
      <c r="D312" s="240"/>
      <c r="E312" s="227"/>
      <c r="F312" s="240"/>
      <c r="G312" s="229"/>
      <c r="H312" s="281">
        <f t="shared" si="26"/>
        <v>0</v>
      </c>
      <c r="I312" s="240"/>
      <c r="J312" s="229"/>
    </row>
    <row r="313" spans="1:12">
      <c r="A313" s="282" t="s">
        <v>333</v>
      </c>
      <c r="B313" s="240">
        <v>31</v>
      </c>
      <c r="C313" s="281">
        <v>34.1566</v>
      </c>
      <c r="D313" s="240">
        <v>25</v>
      </c>
      <c r="E313" s="227"/>
      <c r="F313" s="240"/>
      <c r="G313" s="229"/>
      <c r="H313" s="281">
        <f t="shared" si="26"/>
        <v>26</v>
      </c>
      <c r="I313" s="240"/>
      <c r="J313" s="229"/>
      <c r="L313">
        <v>26</v>
      </c>
    </row>
    <row r="314" spans="1:10">
      <c r="A314" s="282" t="s">
        <v>334</v>
      </c>
      <c r="B314" s="240">
        <v>0</v>
      </c>
      <c r="C314" s="281">
        <v>0</v>
      </c>
      <c r="D314" s="240"/>
      <c r="E314" s="227"/>
      <c r="F314" s="240"/>
      <c r="G314" s="229"/>
      <c r="H314" s="281">
        <f t="shared" si="26"/>
        <v>0</v>
      </c>
      <c r="I314" s="240"/>
      <c r="J314" s="229"/>
    </row>
    <row r="315" spans="1:12">
      <c r="A315" s="282" t="s">
        <v>335</v>
      </c>
      <c r="B315" s="240">
        <v>0</v>
      </c>
      <c r="C315" s="281">
        <v>0.5</v>
      </c>
      <c r="D315" s="240"/>
      <c r="E315" s="227"/>
      <c r="F315" s="240"/>
      <c r="G315" s="229"/>
      <c r="H315" s="281">
        <f t="shared" si="26"/>
        <v>1</v>
      </c>
      <c r="I315" s="240"/>
      <c r="J315" s="229"/>
      <c r="L315">
        <v>1</v>
      </c>
    </row>
    <row r="316" spans="1:10">
      <c r="A316" s="282" t="s">
        <v>195</v>
      </c>
      <c r="B316" s="240">
        <v>0</v>
      </c>
      <c r="C316" s="281">
        <v>0</v>
      </c>
      <c r="D316" s="240"/>
      <c r="E316" s="227"/>
      <c r="F316" s="240"/>
      <c r="G316" s="229"/>
      <c r="H316" s="281">
        <f t="shared" si="26"/>
        <v>0</v>
      </c>
      <c r="I316" s="240"/>
      <c r="J316" s="229"/>
    </row>
    <row r="317" spans="1:10">
      <c r="A317" s="282" t="s">
        <v>161</v>
      </c>
      <c r="B317" s="240">
        <v>13</v>
      </c>
      <c r="C317" s="281">
        <v>51.3972</v>
      </c>
      <c r="D317" s="240">
        <v>26</v>
      </c>
      <c r="E317" s="227"/>
      <c r="F317" s="240"/>
      <c r="G317" s="229"/>
      <c r="H317" s="281">
        <f t="shared" si="26"/>
        <v>0</v>
      </c>
      <c r="I317" s="240"/>
      <c r="J317" s="229"/>
    </row>
    <row r="318" spans="1:10">
      <c r="A318" s="280" t="s">
        <v>336</v>
      </c>
      <c r="B318" s="240">
        <v>89</v>
      </c>
      <c r="C318" s="281">
        <v>6.3</v>
      </c>
      <c r="D318" s="240"/>
      <c r="E318" s="227"/>
      <c r="F318" s="228"/>
      <c r="G318" s="229"/>
      <c r="H318" s="281">
        <f t="shared" si="26"/>
        <v>0</v>
      </c>
      <c r="I318" s="240"/>
      <c r="J318" s="229"/>
    </row>
    <row r="319" spans="1:10">
      <c r="A319" s="275" t="s">
        <v>337</v>
      </c>
      <c r="B319" s="276"/>
      <c r="C319" s="277">
        <v>0</v>
      </c>
      <c r="D319" s="276"/>
      <c r="E319" s="278"/>
      <c r="F319" s="276">
        <f>D319-B319</f>
        <v>0</v>
      </c>
      <c r="G319" s="279"/>
      <c r="H319" s="277"/>
      <c r="I319" s="295"/>
      <c r="J319" s="279"/>
    </row>
    <row r="320" spans="1:10">
      <c r="A320" s="280" t="s">
        <v>152</v>
      </c>
      <c r="B320" s="240"/>
      <c r="C320" s="281">
        <v>0</v>
      </c>
      <c r="D320" s="240"/>
      <c r="E320" s="227"/>
      <c r="F320" s="240"/>
      <c r="G320" s="229"/>
      <c r="H320" s="281">
        <f t="shared" ref="H320:H327" si="27">L320+M320+N320</f>
        <v>0</v>
      </c>
      <c r="I320" s="240"/>
      <c r="J320" s="229"/>
    </row>
    <row r="321" spans="1:10">
      <c r="A321" s="282" t="s">
        <v>153</v>
      </c>
      <c r="B321" s="240"/>
      <c r="C321" s="281">
        <v>0</v>
      </c>
      <c r="D321" s="240"/>
      <c r="E321" s="227"/>
      <c r="F321" s="240"/>
      <c r="G321" s="229"/>
      <c r="H321" s="281">
        <f t="shared" si="27"/>
        <v>0</v>
      </c>
      <c r="I321" s="240"/>
      <c r="J321" s="229"/>
    </row>
    <row r="322" spans="1:10">
      <c r="A322" s="282" t="s">
        <v>154</v>
      </c>
      <c r="B322" s="240"/>
      <c r="C322" s="281">
        <v>0</v>
      </c>
      <c r="D322" s="240"/>
      <c r="E322" s="227"/>
      <c r="F322" s="240"/>
      <c r="G322" s="229"/>
      <c r="H322" s="281">
        <f t="shared" si="27"/>
        <v>0</v>
      </c>
      <c r="I322" s="240"/>
      <c r="J322" s="229"/>
    </row>
    <row r="323" spans="1:10">
      <c r="A323" s="282" t="s">
        <v>338</v>
      </c>
      <c r="B323" s="240"/>
      <c r="C323" s="281">
        <v>0</v>
      </c>
      <c r="D323" s="240"/>
      <c r="E323" s="227"/>
      <c r="F323" s="240"/>
      <c r="G323" s="229"/>
      <c r="H323" s="281">
        <f t="shared" si="27"/>
        <v>0</v>
      </c>
      <c r="I323" s="240"/>
      <c r="J323" s="229"/>
    </row>
    <row r="324" spans="1:10">
      <c r="A324" s="283" t="s">
        <v>339</v>
      </c>
      <c r="B324" s="240"/>
      <c r="C324" s="281">
        <v>0</v>
      </c>
      <c r="D324" s="240"/>
      <c r="E324" s="227"/>
      <c r="F324" s="240"/>
      <c r="G324" s="229"/>
      <c r="H324" s="281">
        <f t="shared" si="27"/>
        <v>0</v>
      </c>
      <c r="I324" s="240"/>
      <c r="J324" s="229"/>
    </row>
    <row r="325" spans="1:10">
      <c r="A325" s="280" t="s">
        <v>340</v>
      </c>
      <c r="B325" s="240"/>
      <c r="C325" s="281">
        <v>0</v>
      </c>
      <c r="D325" s="240"/>
      <c r="E325" s="227"/>
      <c r="F325" s="240"/>
      <c r="G325" s="229"/>
      <c r="H325" s="281">
        <f t="shared" si="27"/>
        <v>0</v>
      </c>
      <c r="I325" s="240"/>
      <c r="J325" s="229"/>
    </row>
    <row r="326" spans="1:10">
      <c r="A326" s="280" t="s">
        <v>161</v>
      </c>
      <c r="B326" s="240"/>
      <c r="C326" s="281">
        <v>0</v>
      </c>
      <c r="D326" s="240"/>
      <c r="E326" s="227"/>
      <c r="F326" s="240"/>
      <c r="G326" s="229"/>
      <c r="H326" s="281">
        <f t="shared" si="27"/>
        <v>0</v>
      </c>
      <c r="I326" s="240"/>
      <c r="J326" s="229"/>
    </row>
    <row r="327" spans="1:10">
      <c r="A327" s="280" t="s">
        <v>341</v>
      </c>
      <c r="B327" s="240"/>
      <c r="C327" s="281"/>
      <c r="D327" s="240"/>
      <c r="E327" s="227"/>
      <c r="F327" s="240"/>
      <c r="G327" s="229"/>
      <c r="H327" s="281">
        <f t="shared" si="27"/>
        <v>0</v>
      </c>
      <c r="I327" s="240"/>
      <c r="J327" s="229"/>
    </row>
    <row r="328" spans="1:10">
      <c r="A328" s="290" t="s">
        <v>342</v>
      </c>
      <c r="B328" s="276">
        <v>539</v>
      </c>
      <c r="C328" s="277">
        <v>1018.46327</v>
      </c>
      <c r="D328" s="276">
        <f>SUM(D329:D336)</f>
        <v>913</v>
      </c>
      <c r="E328" s="278"/>
      <c r="F328" s="276">
        <f>D328-B328</f>
        <v>374</v>
      </c>
      <c r="G328" s="279"/>
      <c r="H328" s="277"/>
      <c r="I328" s="295"/>
      <c r="J328" s="279"/>
    </row>
    <row r="329" spans="1:10">
      <c r="A329" s="282" t="s">
        <v>152</v>
      </c>
      <c r="B329" s="240">
        <v>0</v>
      </c>
      <c r="C329" s="281">
        <v>0</v>
      </c>
      <c r="D329" s="240"/>
      <c r="E329" s="227"/>
      <c r="F329" s="240"/>
      <c r="G329" s="229"/>
      <c r="H329" s="281">
        <f t="shared" ref="H329:H336" si="28">L329+M329+N329</f>
        <v>0</v>
      </c>
      <c r="I329" s="240"/>
      <c r="J329" s="229"/>
    </row>
    <row r="330" spans="1:10">
      <c r="A330" s="282" t="s">
        <v>153</v>
      </c>
      <c r="B330" s="240">
        <v>0</v>
      </c>
      <c r="C330" s="281">
        <v>0</v>
      </c>
      <c r="D330" s="240"/>
      <c r="E330" s="227"/>
      <c r="F330" s="240"/>
      <c r="G330" s="229"/>
      <c r="H330" s="281">
        <f t="shared" si="28"/>
        <v>0</v>
      </c>
      <c r="I330" s="240"/>
      <c r="J330" s="229"/>
    </row>
    <row r="331" spans="1:10">
      <c r="A331" s="280" t="s">
        <v>154</v>
      </c>
      <c r="B331" s="240">
        <v>0</v>
      </c>
      <c r="C331" s="281">
        <v>0</v>
      </c>
      <c r="D331" s="240"/>
      <c r="E331" s="227"/>
      <c r="F331" s="240"/>
      <c r="G331" s="229"/>
      <c r="H331" s="281">
        <f t="shared" si="28"/>
        <v>0</v>
      </c>
      <c r="I331" s="240"/>
      <c r="J331" s="229"/>
    </row>
    <row r="332" spans="1:10">
      <c r="A332" s="280" t="s">
        <v>343</v>
      </c>
      <c r="B332" s="240">
        <v>0</v>
      </c>
      <c r="C332" s="281">
        <v>0</v>
      </c>
      <c r="D332" s="240"/>
      <c r="E332" s="227"/>
      <c r="F332" s="240"/>
      <c r="G332" s="229"/>
      <c r="H332" s="281">
        <f t="shared" si="28"/>
        <v>0</v>
      </c>
      <c r="I332" s="240"/>
      <c r="J332" s="229"/>
    </row>
    <row r="333" spans="1:10">
      <c r="A333" s="280" t="s">
        <v>344</v>
      </c>
      <c r="B333" s="240">
        <v>0</v>
      </c>
      <c r="C333" s="281">
        <v>0</v>
      </c>
      <c r="D333" s="240"/>
      <c r="E333" s="227"/>
      <c r="F333" s="240"/>
      <c r="G333" s="229"/>
      <c r="H333" s="281">
        <f t="shared" si="28"/>
        <v>0</v>
      </c>
      <c r="I333" s="240"/>
      <c r="J333" s="229"/>
    </row>
    <row r="334" spans="1:10">
      <c r="A334" s="282" t="s">
        <v>345</v>
      </c>
      <c r="B334" s="240">
        <v>539</v>
      </c>
      <c r="C334" s="281">
        <v>1018.46327</v>
      </c>
      <c r="D334" s="240">
        <v>913</v>
      </c>
      <c r="E334" s="227"/>
      <c r="F334" s="240"/>
      <c r="G334" s="229"/>
      <c r="H334" s="281">
        <f t="shared" si="28"/>
        <v>0</v>
      </c>
      <c r="I334" s="240"/>
      <c r="J334" s="229"/>
    </row>
    <row r="335" spans="1:10">
      <c r="A335" s="282" t="s">
        <v>161</v>
      </c>
      <c r="B335" s="240"/>
      <c r="C335" s="281">
        <v>0</v>
      </c>
      <c r="D335" s="240"/>
      <c r="E335" s="227"/>
      <c r="F335" s="240"/>
      <c r="G335" s="229"/>
      <c r="H335" s="281">
        <f t="shared" si="28"/>
        <v>0</v>
      </c>
      <c r="I335" s="240"/>
      <c r="J335" s="229"/>
    </row>
    <row r="336" spans="1:10">
      <c r="A336" s="282" t="s">
        <v>346</v>
      </c>
      <c r="B336" s="240"/>
      <c r="C336" s="281"/>
      <c r="D336" s="240"/>
      <c r="E336" s="227"/>
      <c r="F336" s="240"/>
      <c r="G336" s="229"/>
      <c r="H336" s="281">
        <f t="shared" si="28"/>
        <v>0</v>
      </c>
      <c r="I336" s="240"/>
      <c r="J336" s="229"/>
    </row>
    <row r="337" spans="1:10">
      <c r="A337" s="298" t="s">
        <v>347</v>
      </c>
      <c r="B337" s="276"/>
      <c r="C337" s="277">
        <v>0</v>
      </c>
      <c r="D337" s="276">
        <f>SUM(D338:D344)</f>
        <v>83</v>
      </c>
      <c r="E337" s="278"/>
      <c r="F337" s="276">
        <f>D337-B337</f>
        <v>83</v>
      </c>
      <c r="G337" s="279"/>
      <c r="H337" s="277"/>
      <c r="I337" s="295"/>
      <c r="J337" s="279"/>
    </row>
    <row r="338" spans="1:10">
      <c r="A338" s="280" t="s">
        <v>152</v>
      </c>
      <c r="B338" s="240"/>
      <c r="C338" s="281">
        <v>0</v>
      </c>
      <c r="D338" s="240"/>
      <c r="E338" s="227"/>
      <c r="F338" s="240"/>
      <c r="G338" s="229"/>
      <c r="H338" s="281">
        <f t="shared" ref="H338:H344" si="29">L338+M338+N338</f>
        <v>0</v>
      </c>
      <c r="I338" s="240">
        <v>0</v>
      </c>
      <c r="J338" s="229">
        <v>0</v>
      </c>
    </row>
    <row r="339" spans="1:10">
      <c r="A339" s="280" t="s">
        <v>153</v>
      </c>
      <c r="B339" s="240"/>
      <c r="C339" s="281">
        <v>0</v>
      </c>
      <c r="D339" s="240"/>
      <c r="E339" s="227"/>
      <c r="F339" s="240"/>
      <c r="G339" s="229"/>
      <c r="H339" s="281">
        <f t="shared" si="29"/>
        <v>0</v>
      </c>
      <c r="I339" s="240">
        <v>0</v>
      </c>
      <c r="J339" s="229">
        <v>0</v>
      </c>
    </row>
    <row r="340" spans="1:10">
      <c r="A340" s="280" t="s">
        <v>154</v>
      </c>
      <c r="B340" s="240"/>
      <c r="C340" s="281">
        <v>0</v>
      </c>
      <c r="D340" s="240"/>
      <c r="E340" s="227"/>
      <c r="F340" s="240"/>
      <c r="G340" s="229"/>
      <c r="H340" s="281">
        <f t="shared" si="29"/>
        <v>0</v>
      </c>
      <c r="I340" s="240">
        <v>0</v>
      </c>
      <c r="J340" s="229">
        <v>0</v>
      </c>
    </row>
    <row r="341" spans="1:10">
      <c r="A341" s="282" t="s">
        <v>348</v>
      </c>
      <c r="B341" s="240"/>
      <c r="C341" s="281">
        <v>0</v>
      </c>
      <c r="D341" s="240"/>
      <c r="E341" s="227"/>
      <c r="F341" s="240"/>
      <c r="G341" s="229"/>
      <c r="H341" s="281">
        <f t="shared" si="29"/>
        <v>0</v>
      </c>
      <c r="I341" s="240">
        <v>0</v>
      </c>
      <c r="J341" s="229">
        <v>0</v>
      </c>
    </row>
    <row r="342" spans="1:10">
      <c r="A342" s="282" t="s">
        <v>349</v>
      </c>
      <c r="B342" s="240"/>
      <c r="C342" s="281">
        <v>0</v>
      </c>
      <c r="D342" s="240"/>
      <c r="E342" s="227"/>
      <c r="F342" s="240"/>
      <c r="G342" s="229"/>
      <c r="H342" s="281">
        <f t="shared" si="29"/>
        <v>0</v>
      </c>
      <c r="I342" s="240">
        <v>0</v>
      </c>
      <c r="J342" s="229">
        <v>0</v>
      </c>
    </row>
    <row r="343" spans="1:10">
      <c r="A343" s="282" t="s">
        <v>161</v>
      </c>
      <c r="B343" s="240"/>
      <c r="C343" s="281">
        <v>0</v>
      </c>
      <c r="D343" s="240"/>
      <c r="E343" s="227"/>
      <c r="F343" s="240"/>
      <c r="G343" s="229"/>
      <c r="H343" s="281">
        <f t="shared" si="29"/>
        <v>0</v>
      </c>
      <c r="I343" s="240">
        <v>0</v>
      </c>
      <c r="J343" s="229">
        <v>0</v>
      </c>
    </row>
    <row r="344" spans="1:10">
      <c r="A344" s="280" t="s">
        <v>350</v>
      </c>
      <c r="B344" s="240"/>
      <c r="C344" s="281"/>
      <c r="D344" s="240">
        <v>83</v>
      </c>
      <c r="E344" s="227"/>
      <c r="F344" s="240"/>
      <c r="G344" s="229"/>
      <c r="H344" s="281">
        <f t="shared" si="29"/>
        <v>0</v>
      </c>
      <c r="I344" s="240">
        <v>0</v>
      </c>
      <c r="J344" s="229">
        <v>0</v>
      </c>
    </row>
    <row r="345" spans="1:10">
      <c r="A345" s="275" t="s">
        <v>351</v>
      </c>
      <c r="B345" s="276"/>
      <c r="C345" s="277">
        <v>0</v>
      </c>
      <c r="D345" s="276"/>
      <c r="E345" s="278"/>
      <c r="F345" s="276">
        <f>D345-B345</f>
        <v>0</v>
      </c>
      <c r="G345" s="279"/>
      <c r="H345" s="277"/>
      <c r="I345" s="295"/>
      <c r="J345" s="279"/>
    </row>
    <row r="346" spans="1:10">
      <c r="A346" s="280" t="s">
        <v>152</v>
      </c>
      <c r="B346" s="240"/>
      <c r="C346" s="281">
        <v>0</v>
      </c>
      <c r="D346" s="240"/>
      <c r="E346" s="227"/>
      <c r="F346" s="240"/>
      <c r="G346" s="229"/>
      <c r="H346" s="281">
        <f t="shared" ref="H346:H353" si="30">L346+M346+N346</f>
        <v>0</v>
      </c>
      <c r="I346" s="240">
        <v>0</v>
      </c>
      <c r="J346" s="229">
        <v>0</v>
      </c>
    </row>
    <row r="347" spans="1:10">
      <c r="A347" s="282" t="s">
        <v>153</v>
      </c>
      <c r="B347" s="240"/>
      <c r="C347" s="281">
        <v>0</v>
      </c>
      <c r="D347" s="240"/>
      <c r="E347" s="227"/>
      <c r="F347" s="240"/>
      <c r="G347" s="229"/>
      <c r="H347" s="281">
        <f t="shared" si="30"/>
        <v>0</v>
      </c>
      <c r="I347" s="240">
        <v>0</v>
      </c>
      <c r="J347" s="229">
        <v>0</v>
      </c>
    </row>
    <row r="348" spans="1:10">
      <c r="A348" s="282" t="s">
        <v>352</v>
      </c>
      <c r="B348" s="240"/>
      <c r="C348" s="281">
        <v>0</v>
      </c>
      <c r="D348" s="240"/>
      <c r="E348" s="227"/>
      <c r="F348" s="228"/>
      <c r="G348" s="229"/>
      <c r="H348" s="281">
        <f t="shared" si="30"/>
        <v>0</v>
      </c>
      <c r="I348" s="240">
        <v>0</v>
      </c>
      <c r="J348" s="229">
        <v>0</v>
      </c>
    </row>
    <row r="349" spans="1:10">
      <c r="A349" s="282" t="s">
        <v>353</v>
      </c>
      <c r="B349" s="240"/>
      <c r="C349" s="281">
        <v>0</v>
      </c>
      <c r="D349" s="240"/>
      <c r="E349" s="227"/>
      <c r="F349" s="240"/>
      <c r="G349" s="229"/>
      <c r="H349" s="281">
        <f t="shared" si="30"/>
        <v>0</v>
      </c>
      <c r="I349" s="240">
        <v>0</v>
      </c>
      <c r="J349" s="229">
        <v>0</v>
      </c>
    </row>
    <row r="350" spans="1:10">
      <c r="A350" s="283" t="s">
        <v>354</v>
      </c>
      <c r="B350" s="240"/>
      <c r="C350" s="281">
        <v>0</v>
      </c>
      <c r="D350" s="240"/>
      <c r="E350" s="227"/>
      <c r="F350" s="240"/>
      <c r="G350" s="229"/>
      <c r="H350" s="281">
        <f t="shared" si="30"/>
        <v>0</v>
      </c>
      <c r="I350" s="240">
        <v>0</v>
      </c>
      <c r="J350" s="229">
        <v>0</v>
      </c>
    </row>
    <row r="351" spans="1:10">
      <c r="A351" s="280" t="s">
        <v>355</v>
      </c>
      <c r="B351" s="240"/>
      <c r="C351" s="281">
        <v>0</v>
      </c>
      <c r="D351" s="240"/>
      <c r="E351" s="227"/>
      <c r="F351" s="240"/>
      <c r="G351" s="229"/>
      <c r="H351" s="281">
        <f t="shared" si="30"/>
        <v>0</v>
      </c>
      <c r="I351" s="240">
        <v>0</v>
      </c>
      <c r="J351" s="229">
        <v>0</v>
      </c>
    </row>
    <row r="352" spans="1:10">
      <c r="A352" s="280" t="s">
        <v>356</v>
      </c>
      <c r="B352" s="240"/>
      <c r="C352" s="281"/>
      <c r="D352" s="240"/>
      <c r="E352" s="227"/>
      <c r="F352" s="240"/>
      <c r="G352" s="229"/>
      <c r="H352" s="281">
        <f t="shared" si="30"/>
        <v>0</v>
      </c>
      <c r="I352" s="240">
        <v>0</v>
      </c>
      <c r="J352" s="229">
        <v>0</v>
      </c>
    </row>
    <row r="353" spans="1:14">
      <c r="A353" s="290" t="s">
        <v>357</v>
      </c>
      <c r="B353" s="295">
        <f>54</f>
        <v>54</v>
      </c>
      <c r="C353" s="304">
        <v>766</v>
      </c>
      <c r="D353" s="295"/>
      <c r="E353" s="278">
        <f>D353/C353*100</f>
        <v>0</v>
      </c>
      <c r="F353" s="276">
        <f>D353-B353</f>
        <v>-54</v>
      </c>
      <c r="G353" s="279">
        <f>(D353/B353-1)*100</f>
        <v>-100</v>
      </c>
      <c r="H353" s="304">
        <f t="shared" si="30"/>
        <v>308</v>
      </c>
      <c r="I353" s="295">
        <f t="shared" ref="I353:I360" si="31">H353-C353</f>
        <v>-458</v>
      </c>
      <c r="J353" s="279">
        <f>(H353/C353-1)*100</f>
        <v>-59.7911227154047</v>
      </c>
      <c r="L353">
        <v>4</v>
      </c>
      <c r="N353">
        <v>304</v>
      </c>
    </row>
    <row r="354" s="208" customFormat="1" spans="1:10">
      <c r="A354" s="270" t="s">
        <v>358</v>
      </c>
      <c r="B354" s="271">
        <f>B355+B360+B369+B376+B382+B386+B390+B394+B400+B407</f>
        <v>58264</v>
      </c>
      <c r="C354" s="272">
        <v>46528.950067</v>
      </c>
      <c r="D354" s="271">
        <f>D355+D360+D369+D376+D382+D386+D390+D394+D400+D407</f>
        <v>58657</v>
      </c>
      <c r="E354" s="273">
        <f>D354/C354*100</f>
        <v>126.065599837383</v>
      </c>
      <c r="F354" s="271">
        <f>D354-B354</f>
        <v>393</v>
      </c>
      <c r="G354" s="274">
        <f>(D354/B354-1)*100</f>
        <v>0.674515996155423</v>
      </c>
      <c r="H354" s="272">
        <f>H355+H360+H369+H376+H382+H386+H390+H394+H400+H407</f>
        <v>47975</v>
      </c>
      <c r="I354" s="294">
        <f t="shared" si="31"/>
        <v>1446.04993299999</v>
      </c>
      <c r="J354" s="274">
        <f>(H354/C354-1)*100</f>
        <v>3.10784991047022</v>
      </c>
    </row>
    <row r="355" spans="1:10">
      <c r="A355" s="290" t="s">
        <v>359</v>
      </c>
      <c r="B355" s="276">
        <v>2033</v>
      </c>
      <c r="C355" s="277">
        <v>149.028264</v>
      </c>
      <c r="D355" s="276">
        <f>SUM(D356:D359)</f>
        <v>144</v>
      </c>
      <c r="E355" s="278">
        <f>D355/C355*100</f>
        <v>96.6259661992708</v>
      </c>
      <c r="F355" s="276">
        <f>D355-B355</f>
        <v>-1889</v>
      </c>
      <c r="G355" s="279">
        <f>(D355/B355-1)*100</f>
        <v>-92.9168716182981</v>
      </c>
      <c r="H355" s="277">
        <f>SUM(H356:H359)</f>
        <v>295</v>
      </c>
      <c r="I355" s="295">
        <f t="shared" si="31"/>
        <v>145.971736</v>
      </c>
      <c r="J355" s="279">
        <f>(H355/C355-1)*100</f>
        <v>97.9490279776727</v>
      </c>
    </row>
    <row r="356" spans="1:12">
      <c r="A356" s="280" t="s">
        <v>152</v>
      </c>
      <c r="B356" s="240">
        <v>2032</v>
      </c>
      <c r="C356" s="287">
        <v>149.028264</v>
      </c>
      <c r="D356" s="240">
        <v>137</v>
      </c>
      <c r="E356" s="227"/>
      <c r="F356" s="228"/>
      <c r="G356" s="229"/>
      <c r="H356" s="281">
        <f>L356+M356+N356</f>
        <v>128</v>
      </c>
      <c r="I356" s="240"/>
      <c r="J356" s="229"/>
      <c r="L356">
        <v>128</v>
      </c>
    </row>
    <row r="357" spans="1:10">
      <c r="A357" s="280" t="s">
        <v>153</v>
      </c>
      <c r="B357" s="240">
        <v>1</v>
      </c>
      <c r="C357" s="287">
        <v>0</v>
      </c>
      <c r="D357" s="240">
        <v>7</v>
      </c>
      <c r="E357" s="227"/>
      <c r="F357" s="228"/>
      <c r="G357" s="229"/>
      <c r="H357" s="281">
        <f>L357+M357+N357</f>
        <v>0</v>
      </c>
      <c r="I357" s="240"/>
      <c r="J357" s="229"/>
    </row>
    <row r="358" spans="1:10">
      <c r="A358" s="280" t="s">
        <v>154</v>
      </c>
      <c r="B358" s="240"/>
      <c r="C358" s="287">
        <v>0</v>
      </c>
      <c r="D358" s="240"/>
      <c r="E358" s="227"/>
      <c r="F358" s="228"/>
      <c r="G358" s="229"/>
      <c r="H358" s="281">
        <f>L358+M358+N358</f>
        <v>0</v>
      </c>
      <c r="I358" s="240"/>
      <c r="J358" s="229"/>
    </row>
    <row r="359" spans="1:14">
      <c r="A359" s="282" t="s">
        <v>360</v>
      </c>
      <c r="B359" s="240"/>
      <c r="C359" s="287">
        <v>0</v>
      </c>
      <c r="D359" s="240"/>
      <c r="E359" s="227"/>
      <c r="F359" s="228"/>
      <c r="G359" s="229"/>
      <c r="H359" s="281">
        <f>L359+M359+N359</f>
        <v>167</v>
      </c>
      <c r="I359" s="240"/>
      <c r="J359" s="229"/>
      <c r="N359">
        <v>167</v>
      </c>
    </row>
    <row r="360" spans="1:10">
      <c r="A360" s="275" t="s">
        <v>361</v>
      </c>
      <c r="B360" s="276">
        <v>48976</v>
      </c>
      <c r="C360" s="277">
        <v>42870.412989</v>
      </c>
      <c r="D360" s="276">
        <f>SUM(D361:D368)</f>
        <v>50542</v>
      </c>
      <c r="E360" s="278">
        <f>D360/C360*100</f>
        <v>117.894828801786</v>
      </c>
      <c r="F360" s="276">
        <f>D360-B360</f>
        <v>1566</v>
      </c>
      <c r="G360" s="279">
        <f>(D360/B360-1)*100</f>
        <v>3.19748448219537</v>
      </c>
      <c r="H360" s="277">
        <f>SUM(H361:H368)</f>
        <v>44400</v>
      </c>
      <c r="I360" s="295">
        <f t="shared" si="31"/>
        <v>1529.587011</v>
      </c>
      <c r="J360" s="279">
        <f>(H360/C360-1)*100</f>
        <v>3.56793159746902</v>
      </c>
    </row>
    <row r="361" spans="1:14">
      <c r="A361" s="280" t="s">
        <v>362</v>
      </c>
      <c r="B361" s="240">
        <v>3820</v>
      </c>
      <c r="C361" s="287">
        <v>2596.05235</v>
      </c>
      <c r="D361" s="240">
        <v>3929</v>
      </c>
      <c r="E361" s="227"/>
      <c r="F361" s="228"/>
      <c r="G361" s="229"/>
      <c r="H361" s="281">
        <f t="shared" ref="H361:H368" si="32">L361+M361+N361</f>
        <v>3017</v>
      </c>
      <c r="I361" s="240"/>
      <c r="J361" s="229"/>
      <c r="L361">
        <v>2114</v>
      </c>
      <c r="M361">
        <v>635</v>
      </c>
      <c r="N361">
        <v>268</v>
      </c>
    </row>
    <row r="362" spans="1:14">
      <c r="A362" s="280" t="s">
        <v>363</v>
      </c>
      <c r="B362" s="240">
        <v>27144</v>
      </c>
      <c r="C362" s="287">
        <v>17864.606979</v>
      </c>
      <c r="D362" s="240">
        <v>27877</v>
      </c>
      <c r="E362" s="227"/>
      <c r="F362" s="228"/>
      <c r="G362" s="229"/>
      <c r="H362" s="281">
        <f t="shared" si="32"/>
        <v>16826</v>
      </c>
      <c r="I362" s="240"/>
      <c r="J362" s="229"/>
      <c r="L362">
        <v>16694</v>
      </c>
      <c r="N362">
        <v>132</v>
      </c>
    </row>
    <row r="363" spans="1:12">
      <c r="A363" s="282" t="s">
        <v>364</v>
      </c>
      <c r="B363" s="285">
        <v>12029</v>
      </c>
      <c r="C363" s="287">
        <v>8732.71841</v>
      </c>
      <c r="D363" s="240">
        <v>12284</v>
      </c>
      <c r="E363" s="227"/>
      <c r="F363" s="228"/>
      <c r="G363" s="229"/>
      <c r="H363" s="281">
        <f t="shared" si="32"/>
        <v>8666</v>
      </c>
      <c r="I363" s="240"/>
      <c r="J363" s="229"/>
      <c r="L363">
        <v>8666</v>
      </c>
    </row>
    <row r="364" spans="1:14">
      <c r="A364" s="282" t="s">
        <v>365</v>
      </c>
      <c r="B364" s="240">
        <v>5462</v>
      </c>
      <c r="C364" s="287">
        <v>5491.83525</v>
      </c>
      <c r="D364" s="240">
        <v>6194</v>
      </c>
      <c r="E364" s="227"/>
      <c r="F364" s="228"/>
      <c r="G364" s="229"/>
      <c r="H364" s="281">
        <f t="shared" si="32"/>
        <v>6592</v>
      </c>
      <c r="I364" s="240"/>
      <c r="J364" s="229"/>
      <c r="L364">
        <v>5160</v>
      </c>
      <c r="M364">
        <v>331</v>
      </c>
      <c r="N364">
        <v>1101</v>
      </c>
    </row>
    <row r="365" spans="1:14">
      <c r="A365" s="282" t="s">
        <v>366</v>
      </c>
      <c r="B365" s="240"/>
      <c r="C365" s="287">
        <v>0</v>
      </c>
      <c r="D365" s="240">
        <v>3</v>
      </c>
      <c r="E365" s="227"/>
      <c r="F365" s="228"/>
      <c r="G365" s="229"/>
      <c r="H365" s="281">
        <f t="shared" si="32"/>
        <v>42</v>
      </c>
      <c r="I365" s="240"/>
      <c r="J365" s="229"/>
      <c r="N365">
        <v>42</v>
      </c>
    </row>
    <row r="366" spans="1:10">
      <c r="A366" s="280" t="s">
        <v>367</v>
      </c>
      <c r="B366" s="240"/>
      <c r="C366" s="287">
        <v>0</v>
      </c>
      <c r="D366" s="240"/>
      <c r="E366" s="227"/>
      <c r="F366" s="228"/>
      <c r="G366" s="229"/>
      <c r="H366" s="281">
        <f t="shared" si="32"/>
        <v>0</v>
      </c>
      <c r="I366" s="240"/>
      <c r="J366" s="229"/>
    </row>
    <row r="367" spans="1:10">
      <c r="A367" s="280" t="s">
        <v>368</v>
      </c>
      <c r="B367" s="240"/>
      <c r="C367" s="287">
        <v>0</v>
      </c>
      <c r="D367" s="240"/>
      <c r="E367" s="227"/>
      <c r="F367" s="228"/>
      <c r="G367" s="229"/>
      <c r="H367" s="281">
        <f t="shared" si="32"/>
        <v>0</v>
      </c>
      <c r="I367" s="240"/>
      <c r="J367" s="229"/>
    </row>
    <row r="368" spans="1:14">
      <c r="A368" s="280" t="s">
        <v>369</v>
      </c>
      <c r="B368" s="240">
        <v>521</v>
      </c>
      <c r="C368" s="287">
        <v>8185.2</v>
      </c>
      <c r="D368" s="240">
        <v>255</v>
      </c>
      <c r="E368" s="227"/>
      <c r="F368" s="228"/>
      <c r="G368" s="229"/>
      <c r="H368" s="281">
        <f t="shared" si="32"/>
        <v>9257</v>
      </c>
      <c r="I368" s="240"/>
      <c r="J368" s="229"/>
      <c r="L368">
        <v>680</v>
      </c>
      <c r="M368">
        <v>7041</v>
      </c>
      <c r="N368">
        <v>1536</v>
      </c>
    </row>
    <row r="369" spans="1:10">
      <c r="A369" s="275" t="s">
        <v>370</v>
      </c>
      <c r="B369" s="276">
        <v>3450</v>
      </c>
      <c r="C369" s="277">
        <v>1198.350785</v>
      </c>
      <c r="D369" s="276">
        <f>SUM(D370:D375)</f>
        <v>1209</v>
      </c>
      <c r="E369" s="278">
        <f>D369/C369*100</f>
        <v>100.888655903872</v>
      </c>
      <c r="F369" s="276">
        <f>D369-B369</f>
        <v>-2241</v>
      </c>
      <c r="G369" s="279">
        <f>(D369/B369-1)*100</f>
        <v>-64.9565217391304</v>
      </c>
      <c r="H369" s="277">
        <f>SUM(H370:H375)</f>
        <v>1160</v>
      </c>
      <c r="I369" s="295">
        <f>H369-C369</f>
        <v>-38.3507850000001</v>
      </c>
      <c r="J369" s="279">
        <f>(H369/C369-1)*100</f>
        <v>-3.20029706493663</v>
      </c>
    </row>
    <row r="370" spans="1:10">
      <c r="A370" s="280" t="s">
        <v>371</v>
      </c>
      <c r="B370" s="240">
        <v>0</v>
      </c>
      <c r="C370" s="287">
        <v>0</v>
      </c>
      <c r="D370" s="240"/>
      <c r="E370" s="227"/>
      <c r="F370" s="240"/>
      <c r="G370" s="229"/>
      <c r="H370" s="281">
        <f t="shared" ref="H370:H375" si="33">L370+M370+N370</f>
        <v>0</v>
      </c>
      <c r="I370" s="240">
        <f>H370-C370</f>
        <v>0</v>
      </c>
      <c r="J370" s="229"/>
    </row>
    <row r="371" spans="1:14">
      <c r="A371" s="280" t="s">
        <v>372</v>
      </c>
      <c r="B371" s="240">
        <v>2960</v>
      </c>
      <c r="C371" s="287">
        <v>1195.350785</v>
      </c>
      <c r="D371" s="240">
        <v>1209</v>
      </c>
      <c r="E371" s="227"/>
      <c r="F371" s="228"/>
      <c r="G371" s="229"/>
      <c r="H371" s="281">
        <f t="shared" si="33"/>
        <v>1145</v>
      </c>
      <c r="I371" s="240"/>
      <c r="J371" s="229"/>
      <c r="L371">
        <v>1144</v>
      </c>
      <c r="N371">
        <v>1</v>
      </c>
    </row>
    <row r="372" spans="1:10">
      <c r="A372" s="280" t="s">
        <v>373</v>
      </c>
      <c r="B372" s="240">
        <v>0</v>
      </c>
      <c r="C372" s="287">
        <v>0</v>
      </c>
      <c r="D372" s="240"/>
      <c r="E372" s="227"/>
      <c r="F372" s="228"/>
      <c r="G372" s="229"/>
      <c r="H372" s="281">
        <f t="shared" si="33"/>
        <v>0</v>
      </c>
      <c r="I372" s="240"/>
      <c r="J372" s="229"/>
    </row>
    <row r="373" spans="1:10">
      <c r="A373" s="282" t="s">
        <v>374</v>
      </c>
      <c r="B373" s="240">
        <v>0</v>
      </c>
      <c r="C373" s="287">
        <v>0</v>
      </c>
      <c r="D373" s="240"/>
      <c r="E373" s="227"/>
      <c r="F373" s="228"/>
      <c r="G373" s="229"/>
      <c r="H373" s="281">
        <f t="shared" si="33"/>
        <v>0</v>
      </c>
      <c r="I373" s="240"/>
      <c r="J373" s="229"/>
    </row>
    <row r="374" spans="1:14">
      <c r="A374" s="282" t="s">
        <v>375</v>
      </c>
      <c r="B374" s="240"/>
      <c r="C374" s="287">
        <v>0</v>
      </c>
      <c r="D374" s="240"/>
      <c r="E374" s="227"/>
      <c r="F374" s="228"/>
      <c r="G374" s="229"/>
      <c r="H374" s="281">
        <f t="shared" si="33"/>
        <v>1</v>
      </c>
      <c r="I374" s="240"/>
      <c r="J374" s="229"/>
      <c r="N374">
        <v>1</v>
      </c>
    </row>
    <row r="375" spans="1:13">
      <c r="A375" s="282" t="s">
        <v>376</v>
      </c>
      <c r="B375" s="240">
        <v>490</v>
      </c>
      <c r="C375" s="287">
        <v>3</v>
      </c>
      <c r="D375" s="240"/>
      <c r="E375" s="227"/>
      <c r="F375" s="228"/>
      <c r="G375" s="229"/>
      <c r="H375" s="281">
        <f t="shared" si="33"/>
        <v>14</v>
      </c>
      <c r="I375" s="240"/>
      <c r="J375" s="229"/>
      <c r="M375">
        <v>14</v>
      </c>
    </row>
    <row r="376" spans="1:10">
      <c r="A376" s="298" t="s">
        <v>377</v>
      </c>
      <c r="B376" s="305"/>
      <c r="C376" s="277"/>
      <c r="D376" s="305"/>
      <c r="E376" s="278"/>
      <c r="F376" s="276"/>
      <c r="G376" s="279"/>
      <c r="H376" s="277"/>
      <c r="I376" s="295">
        <f>H376-C376</f>
        <v>0</v>
      </c>
      <c r="J376" s="279"/>
    </row>
    <row r="377" spans="1:10">
      <c r="A377" s="280" t="s">
        <v>378</v>
      </c>
      <c r="B377" s="284"/>
      <c r="C377" s="281">
        <v>0</v>
      </c>
      <c r="D377" s="284"/>
      <c r="E377" s="227"/>
      <c r="F377" s="228"/>
      <c r="G377" s="229"/>
      <c r="H377" s="281">
        <f>L377+M377+N377</f>
        <v>0</v>
      </c>
      <c r="I377" s="240">
        <v>0</v>
      </c>
      <c r="J377" s="229"/>
    </row>
    <row r="378" spans="1:10">
      <c r="A378" s="280" t="s">
        <v>379</v>
      </c>
      <c r="B378" s="240"/>
      <c r="C378" s="281">
        <v>0</v>
      </c>
      <c r="D378" s="240"/>
      <c r="E378" s="227"/>
      <c r="F378" s="240"/>
      <c r="G378" s="229"/>
      <c r="H378" s="281">
        <f>L378+M378+N378</f>
        <v>0</v>
      </c>
      <c r="I378" s="240">
        <v>0</v>
      </c>
      <c r="J378" s="229"/>
    </row>
    <row r="379" spans="1:10">
      <c r="A379" s="280" t="s">
        <v>380</v>
      </c>
      <c r="B379" s="240"/>
      <c r="C379" s="281">
        <v>0</v>
      </c>
      <c r="D379" s="240"/>
      <c r="E379" s="227"/>
      <c r="F379" s="240"/>
      <c r="G379" s="229"/>
      <c r="H379" s="281">
        <f>L379+M379+N379</f>
        <v>0</v>
      </c>
      <c r="I379" s="240">
        <v>0</v>
      </c>
      <c r="J379" s="229"/>
    </row>
    <row r="380" spans="1:10">
      <c r="A380" s="282" t="s">
        <v>381</v>
      </c>
      <c r="B380" s="240"/>
      <c r="C380" s="281">
        <v>0</v>
      </c>
      <c r="D380" s="240"/>
      <c r="E380" s="227"/>
      <c r="F380" s="240"/>
      <c r="G380" s="229"/>
      <c r="H380" s="281">
        <f>L380+M380+N380</f>
        <v>0</v>
      </c>
      <c r="I380" s="240">
        <v>0</v>
      </c>
      <c r="J380" s="229"/>
    </row>
    <row r="381" spans="1:10">
      <c r="A381" s="282" t="s">
        <v>382</v>
      </c>
      <c r="B381" s="240"/>
      <c r="C381" s="281">
        <v>0</v>
      </c>
      <c r="D381" s="240"/>
      <c r="E381" s="227"/>
      <c r="F381" s="240"/>
      <c r="G381" s="229"/>
      <c r="H381" s="281">
        <f>L381+M381+N381</f>
        <v>0</v>
      </c>
      <c r="I381" s="240">
        <v>0</v>
      </c>
      <c r="J381" s="229"/>
    </row>
    <row r="382" spans="1:10">
      <c r="A382" s="290" t="s">
        <v>383</v>
      </c>
      <c r="B382" s="276"/>
      <c r="C382" s="277"/>
      <c r="D382" s="276"/>
      <c r="E382" s="278"/>
      <c r="F382" s="276"/>
      <c r="G382" s="279"/>
      <c r="H382" s="277"/>
      <c r="I382" s="295">
        <f>H382-C382</f>
        <v>0</v>
      </c>
      <c r="J382" s="279"/>
    </row>
    <row r="383" spans="1:10">
      <c r="A383" s="280" t="s">
        <v>384</v>
      </c>
      <c r="B383" s="240"/>
      <c r="C383" s="281">
        <v>0</v>
      </c>
      <c r="D383" s="240"/>
      <c r="E383" s="227"/>
      <c r="F383" s="228"/>
      <c r="G383" s="229"/>
      <c r="H383" s="281">
        <f>L383+M383+N383</f>
        <v>0</v>
      </c>
      <c r="I383" s="240">
        <v>0</v>
      </c>
      <c r="J383" s="229"/>
    </row>
    <row r="384" spans="1:10">
      <c r="A384" s="280" t="s">
        <v>385</v>
      </c>
      <c r="B384" s="240"/>
      <c r="C384" s="281">
        <v>0</v>
      </c>
      <c r="D384" s="240"/>
      <c r="E384" s="227"/>
      <c r="F384" s="228"/>
      <c r="G384" s="229"/>
      <c r="H384" s="281">
        <f>L384+M384+N384</f>
        <v>0</v>
      </c>
      <c r="I384" s="240">
        <v>0</v>
      </c>
      <c r="J384" s="229"/>
    </row>
    <row r="385" spans="1:10">
      <c r="A385" s="280" t="s">
        <v>386</v>
      </c>
      <c r="B385" s="240"/>
      <c r="C385" s="281">
        <v>0</v>
      </c>
      <c r="D385" s="240"/>
      <c r="E385" s="227"/>
      <c r="F385" s="228"/>
      <c r="G385" s="229"/>
      <c r="H385" s="281">
        <f>L385+M385+N385</f>
        <v>0</v>
      </c>
      <c r="I385" s="240">
        <v>0</v>
      </c>
      <c r="J385" s="229"/>
    </row>
    <row r="386" spans="1:10">
      <c r="A386" s="290" t="s">
        <v>387</v>
      </c>
      <c r="B386" s="276"/>
      <c r="C386" s="277"/>
      <c r="D386" s="276"/>
      <c r="E386" s="278"/>
      <c r="F386" s="276"/>
      <c r="G386" s="279"/>
      <c r="H386" s="277"/>
      <c r="I386" s="295">
        <f>H386-C386</f>
        <v>0</v>
      </c>
      <c r="J386" s="279"/>
    </row>
    <row r="387" spans="1:10">
      <c r="A387" s="282" t="s">
        <v>388</v>
      </c>
      <c r="B387" s="240"/>
      <c r="C387" s="281">
        <v>0</v>
      </c>
      <c r="D387" s="240"/>
      <c r="E387" s="227"/>
      <c r="F387" s="228"/>
      <c r="G387" s="229"/>
      <c r="H387" s="281">
        <f>L387+M387+N387</f>
        <v>0</v>
      </c>
      <c r="I387" s="240">
        <v>0</v>
      </c>
      <c r="J387" s="229">
        <v>0</v>
      </c>
    </row>
    <row r="388" spans="1:10">
      <c r="A388" s="282" t="s">
        <v>389</v>
      </c>
      <c r="B388" s="240"/>
      <c r="C388" s="281">
        <v>0</v>
      </c>
      <c r="D388" s="240"/>
      <c r="E388" s="227"/>
      <c r="F388" s="228"/>
      <c r="G388" s="229"/>
      <c r="H388" s="281">
        <f>L388+M388+N388</f>
        <v>0</v>
      </c>
      <c r="I388" s="240">
        <v>0</v>
      </c>
      <c r="J388" s="229">
        <v>0</v>
      </c>
    </row>
    <row r="389" spans="1:10">
      <c r="A389" s="283" t="s">
        <v>390</v>
      </c>
      <c r="B389" s="240"/>
      <c r="C389" s="281">
        <v>0</v>
      </c>
      <c r="D389" s="240"/>
      <c r="E389" s="227"/>
      <c r="F389" s="228"/>
      <c r="G389" s="229"/>
      <c r="H389" s="281">
        <f>L389+M389+N389</f>
        <v>0</v>
      </c>
      <c r="I389" s="240">
        <v>0</v>
      </c>
      <c r="J389" s="229">
        <v>0</v>
      </c>
    </row>
    <row r="390" spans="1:10">
      <c r="A390" s="275" t="s">
        <v>391</v>
      </c>
      <c r="B390" s="276">
        <v>821</v>
      </c>
      <c r="C390" s="277">
        <v>346.769176</v>
      </c>
      <c r="D390" s="276">
        <f>SUM(D391:D393)</f>
        <v>382</v>
      </c>
      <c r="E390" s="278">
        <f>D390/C390*100</f>
        <v>110.159733459124</v>
      </c>
      <c r="F390" s="276">
        <f>D390-B390</f>
        <v>-439</v>
      </c>
      <c r="G390" s="279">
        <f>(D390/B390-1)*100</f>
        <v>-53.4713763702801</v>
      </c>
      <c r="H390" s="277">
        <f>SUM(H391:H393)</f>
        <v>321</v>
      </c>
      <c r="I390" s="295">
        <f>H390-C390</f>
        <v>-25.769176</v>
      </c>
      <c r="J390" s="279">
        <f>(H390/C390-1)*100</f>
        <v>-7.43121874246401</v>
      </c>
    </row>
    <row r="391" spans="1:14">
      <c r="A391" s="280" t="s">
        <v>392</v>
      </c>
      <c r="B391" s="240">
        <v>381</v>
      </c>
      <c r="C391" s="281">
        <v>326.769176</v>
      </c>
      <c r="D391" s="240">
        <v>370</v>
      </c>
      <c r="E391" s="227"/>
      <c r="F391" s="228"/>
      <c r="G391" s="229"/>
      <c r="H391" s="281">
        <f>L391+M391+N391</f>
        <v>271</v>
      </c>
      <c r="I391" s="240"/>
      <c r="J391" s="229"/>
      <c r="L391">
        <v>251</v>
      </c>
      <c r="N391">
        <v>20</v>
      </c>
    </row>
    <row r="392" spans="1:10">
      <c r="A392" s="280" t="s">
        <v>393</v>
      </c>
      <c r="B392" s="240">
        <v>0</v>
      </c>
      <c r="C392" s="281">
        <v>0</v>
      </c>
      <c r="D392" s="240"/>
      <c r="E392" s="227"/>
      <c r="F392" s="240"/>
      <c r="G392" s="229"/>
      <c r="H392" s="281">
        <f>L392+M392+N392</f>
        <v>0</v>
      </c>
      <c r="I392" s="240"/>
      <c r="J392" s="229"/>
    </row>
    <row r="393" spans="1:13">
      <c r="A393" s="282" t="s">
        <v>394</v>
      </c>
      <c r="B393" s="240">
        <v>440</v>
      </c>
      <c r="C393" s="281">
        <v>20</v>
      </c>
      <c r="D393" s="240">
        <v>12</v>
      </c>
      <c r="E393" s="227"/>
      <c r="F393" s="228"/>
      <c r="G393" s="229"/>
      <c r="H393" s="281">
        <f>L393+M393+N393</f>
        <v>50</v>
      </c>
      <c r="I393" s="240"/>
      <c r="J393" s="229"/>
      <c r="M393">
        <v>50</v>
      </c>
    </row>
    <row r="394" spans="1:10">
      <c r="A394" s="290" t="s">
        <v>395</v>
      </c>
      <c r="B394" s="276">
        <v>331</v>
      </c>
      <c r="C394" s="277">
        <v>302.806022</v>
      </c>
      <c r="D394" s="276">
        <f>SUM(D395:D399)</f>
        <v>296</v>
      </c>
      <c r="E394" s="278">
        <f>D394/C394*100</f>
        <v>97.7523491920514</v>
      </c>
      <c r="F394" s="276">
        <f>D394-B394</f>
        <v>-35</v>
      </c>
      <c r="G394" s="279">
        <f>(D394/B394-1)*100</f>
        <v>-10.5740181268882</v>
      </c>
      <c r="H394" s="277">
        <f>SUM(H395:H399)</f>
        <v>284</v>
      </c>
      <c r="I394" s="295">
        <f>H394-C394</f>
        <v>-18.806022</v>
      </c>
      <c r="J394" s="279">
        <f>(H394/C394-1)*100</f>
        <v>-6.21058388330202</v>
      </c>
    </row>
    <row r="395" spans="1:12">
      <c r="A395" s="282" t="s">
        <v>396</v>
      </c>
      <c r="B395" s="240">
        <v>81</v>
      </c>
      <c r="C395" s="281">
        <v>97.354966</v>
      </c>
      <c r="D395" s="240">
        <v>80</v>
      </c>
      <c r="E395" s="227"/>
      <c r="F395" s="240"/>
      <c r="G395" s="229"/>
      <c r="H395" s="281">
        <f>L395+M395+N395</f>
        <v>99</v>
      </c>
      <c r="I395" s="240">
        <v>0</v>
      </c>
      <c r="J395" s="229">
        <v>0</v>
      </c>
      <c r="L395">
        <v>99</v>
      </c>
    </row>
    <row r="396" spans="1:12">
      <c r="A396" s="280" t="s">
        <v>397</v>
      </c>
      <c r="B396" s="240">
        <v>250</v>
      </c>
      <c r="C396" s="281">
        <v>205.451056</v>
      </c>
      <c r="D396" s="240">
        <v>216</v>
      </c>
      <c r="E396" s="227"/>
      <c r="F396" s="228"/>
      <c r="G396" s="229"/>
      <c r="H396" s="281">
        <f>L396+M396+N396</f>
        <v>185</v>
      </c>
      <c r="I396" s="240"/>
      <c r="J396" s="229"/>
      <c r="L396">
        <v>185</v>
      </c>
    </row>
    <row r="397" spans="1:10">
      <c r="A397" s="280" t="s">
        <v>398</v>
      </c>
      <c r="B397" s="240"/>
      <c r="C397" s="281">
        <v>0</v>
      </c>
      <c r="D397" s="240"/>
      <c r="E397" s="227"/>
      <c r="F397" s="240"/>
      <c r="G397" s="229"/>
      <c r="H397" s="281">
        <f>L397+M397+N397</f>
        <v>0</v>
      </c>
      <c r="I397" s="240"/>
      <c r="J397" s="229"/>
    </row>
    <row r="398" spans="1:10">
      <c r="A398" s="280" t="s">
        <v>399</v>
      </c>
      <c r="B398" s="240"/>
      <c r="C398" s="281">
        <v>0</v>
      </c>
      <c r="D398" s="240"/>
      <c r="E398" s="227"/>
      <c r="F398" s="240"/>
      <c r="G398" s="229"/>
      <c r="H398" s="281">
        <f>L398+M398+N398</f>
        <v>0</v>
      </c>
      <c r="I398" s="240"/>
      <c r="J398" s="229"/>
    </row>
    <row r="399" spans="1:10">
      <c r="A399" s="280" t="s">
        <v>400</v>
      </c>
      <c r="B399" s="240"/>
      <c r="C399" s="281">
        <v>0</v>
      </c>
      <c r="D399" s="240"/>
      <c r="E399" s="227"/>
      <c r="F399" s="228"/>
      <c r="G399" s="229"/>
      <c r="H399" s="281">
        <f>L399+M399+N399</f>
        <v>0</v>
      </c>
      <c r="I399" s="240">
        <v>0</v>
      </c>
      <c r="J399" s="229">
        <v>0</v>
      </c>
    </row>
    <row r="400" spans="1:10">
      <c r="A400" s="275" t="s">
        <v>401</v>
      </c>
      <c r="B400" s="276">
        <v>2136</v>
      </c>
      <c r="C400" s="277">
        <v>1185.9128</v>
      </c>
      <c r="D400" s="276">
        <f>SUM(D401:D406)</f>
        <v>2499</v>
      </c>
      <c r="E400" s="278">
        <f>D400/C400*100</f>
        <v>210.723756417841</v>
      </c>
      <c r="F400" s="276">
        <f>D400-B400</f>
        <v>363</v>
      </c>
      <c r="G400" s="279">
        <f>(D400/B400-1)*100</f>
        <v>16.9943820224719</v>
      </c>
      <c r="H400" s="277">
        <f>SUM(H401:H406)</f>
        <v>1111</v>
      </c>
      <c r="I400" s="295">
        <f>H400-C400</f>
        <v>-74.9128000000001</v>
      </c>
      <c r="J400" s="279">
        <f>(H400/C400-1)*100</f>
        <v>-6.31688940367285</v>
      </c>
    </row>
    <row r="401" spans="1:10">
      <c r="A401" s="282" t="s">
        <v>402</v>
      </c>
      <c r="B401" s="240">
        <v>0</v>
      </c>
      <c r="C401" s="281">
        <v>0</v>
      </c>
      <c r="D401" s="240"/>
      <c r="E401" s="227"/>
      <c r="F401" s="228"/>
      <c r="G401" s="229"/>
      <c r="H401" s="281">
        <f t="shared" ref="H401:H406" si="34">L401+M401+N401</f>
        <v>0</v>
      </c>
      <c r="I401" s="240">
        <f>H401-C401</f>
        <v>0</v>
      </c>
      <c r="J401" s="229"/>
    </row>
    <row r="402" spans="1:10">
      <c r="A402" s="282" t="s">
        <v>403</v>
      </c>
      <c r="B402" s="240">
        <v>148</v>
      </c>
      <c r="C402" s="281">
        <v>0</v>
      </c>
      <c r="D402" s="240"/>
      <c r="E402" s="227"/>
      <c r="F402" s="228"/>
      <c r="G402" s="229"/>
      <c r="H402" s="281">
        <f t="shared" si="34"/>
        <v>0</v>
      </c>
      <c r="I402" s="240"/>
      <c r="J402" s="229"/>
    </row>
    <row r="403" spans="1:10">
      <c r="A403" s="282" t="s">
        <v>404</v>
      </c>
      <c r="B403" s="240">
        <v>0</v>
      </c>
      <c r="C403" s="281">
        <v>0</v>
      </c>
      <c r="D403" s="240"/>
      <c r="E403" s="227"/>
      <c r="F403" s="228"/>
      <c r="G403" s="229"/>
      <c r="H403" s="281">
        <f t="shared" si="34"/>
        <v>0</v>
      </c>
      <c r="I403" s="240"/>
      <c r="J403" s="229"/>
    </row>
    <row r="404" spans="1:10">
      <c r="A404" s="283" t="s">
        <v>405</v>
      </c>
      <c r="B404" s="240">
        <v>768</v>
      </c>
      <c r="C404" s="281">
        <v>0</v>
      </c>
      <c r="D404" s="240"/>
      <c r="E404" s="227"/>
      <c r="F404" s="228"/>
      <c r="G404" s="229"/>
      <c r="H404" s="281">
        <f t="shared" si="34"/>
        <v>0</v>
      </c>
      <c r="I404" s="240"/>
      <c r="J404" s="229"/>
    </row>
    <row r="405" spans="1:10">
      <c r="A405" s="280" t="s">
        <v>406</v>
      </c>
      <c r="B405" s="240">
        <v>4</v>
      </c>
      <c r="C405" s="281">
        <v>0</v>
      </c>
      <c r="D405" s="240"/>
      <c r="E405" s="227"/>
      <c r="F405" s="228"/>
      <c r="G405" s="229"/>
      <c r="H405" s="281">
        <f t="shared" si="34"/>
        <v>0</v>
      </c>
      <c r="I405" s="240"/>
      <c r="J405" s="229"/>
    </row>
    <row r="406" spans="1:12">
      <c r="A406" s="280" t="s">
        <v>407</v>
      </c>
      <c r="B406" s="240">
        <v>1216</v>
      </c>
      <c r="C406" s="281">
        <v>1185.9128</v>
      </c>
      <c r="D406" s="240">
        <v>2499</v>
      </c>
      <c r="E406" s="227"/>
      <c r="F406" s="228"/>
      <c r="G406" s="229"/>
      <c r="H406" s="281">
        <f t="shared" si="34"/>
        <v>1111</v>
      </c>
      <c r="I406" s="240"/>
      <c r="J406" s="229"/>
      <c r="L406">
        <v>1111</v>
      </c>
    </row>
    <row r="407" spans="1:10">
      <c r="A407" s="275" t="s">
        <v>408</v>
      </c>
      <c r="B407" s="295">
        <v>517</v>
      </c>
      <c r="C407" s="304">
        <v>475.670031</v>
      </c>
      <c r="D407" s="295">
        <v>3585</v>
      </c>
      <c r="E407" s="278">
        <f>D407/C407*100</f>
        <v>753.673716307766</v>
      </c>
      <c r="F407" s="276">
        <f>D407-B407</f>
        <v>3068</v>
      </c>
      <c r="G407" s="279">
        <f>(D407/B407-1)*100</f>
        <v>593.423597678917</v>
      </c>
      <c r="H407" s="304">
        <v>404</v>
      </c>
      <c r="I407" s="295">
        <f>H407-C407</f>
        <v>-71.670031</v>
      </c>
      <c r="J407" s="279">
        <f>(H407/C407-1)*100</f>
        <v>-15.0671739502546</v>
      </c>
    </row>
    <row r="408" s="208" customFormat="1" spans="1:10">
      <c r="A408" s="270" t="s">
        <v>409</v>
      </c>
      <c r="B408" s="271">
        <f>B409+B414+B423+B429+B435+B440+B445+B452+B456+B457</f>
        <v>2404</v>
      </c>
      <c r="C408" s="272">
        <v>670.526138</v>
      </c>
      <c r="D408" s="271">
        <f>D409+D414+D423+D429+D435+D440+D445+D452+D456+D457</f>
        <v>1536</v>
      </c>
      <c r="E408" s="273">
        <f>D408/C408*100</f>
        <v>229.07384409823</v>
      </c>
      <c r="F408" s="271">
        <f>D408-B408</f>
        <v>-868</v>
      </c>
      <c r="G408" s="274">
        <f>(D408/B408-1)*100</f>
        <v>-36.1064891846922</v>
      </c>
      <c r="H408" s="272">
        <f>H409+H414+H423+H429+H435+H440+H445+H452+H456+H457</f>
        <v>732</v>
      </c>
      <c r="I408" s="294">
        <f>H408-C408</f>
        <v>61.4738620000001</v>
      </c>
      <c r="J408" s="274">
        <f>(H408/C408-1)*100</f>
        <v>9.16800382806255</v>
      </c>
    </row>
    <row r="409" spans="1:10">
      <c r="A409" s="290" t="s">
        <v>410</v>
      </c>
      <c r="B409" s="276">
        <v>2337</v>
      </c>
      <c r="C409" s="277">
        <v>432.254138</v>
      </c>
      <c r="D409" s="276">
        <f>SUM(D410:D413)</f>
        <v>1266</v>
      </c>
      <c r="E409" s="278">
        <f>D409/C409*100</f>
        <v>292.883257487751</v>
      </c>
      <c r="F409" s="276">
        <f>D409-B409</f>
        <v>-1071</v>
      </c>
      <c r="G409" s="279">
        <f>(D409/B409-1)*100</f>
        <v>-45.8279845956354</v>
      </c>
      <c r="H409" s="277">
        <f>SUM(H410:H413)</f>
        <v>523</v>
      </c>
      <c r="I409" s="295">
        <f>H409-C409</f>
        <v>90.745862</v>
      </c>
      <c r="J409" s="279">
        <f>(H409/C409-1)*100</f>
        <v>20.99363638712</v>
      </c>
    </row>
    <row r="410" spans="1:12">
      <c r="A410" s="280" t="s">
        <v>152</v>
      </c>
      <c r="B410" s="240">
        <v>463</v>
      </c>
      <c r="C410" s="287">
        <v>419.170898</v>
      </c>
      <c r="D410" s="240">
        <v>432</v>
      </c>
      <c r="E410" s="227"/>
      <c r="F410" s="228"/>
      <c r="G410" s="229"/>
      <c r="H410" s="281">
        <f>L410+M410+N410</f>
        <v>466</v>
      </c>
      <c r="I410" s="240"/>
      <c r="J410" s="229"/>
      <c r="L410">
        <v>466</v>
      </c>
    </row>
    <row r="411" spans="1:12">
      <c r="A411" s="280" t="s">
        <v>153</v>
      </c>
      <c r="B411" s="240">
        <v>1874</v>
      </c>
      <c r="C411" s="287">
        <v>13.08324</v>
      </c>
      <c r="D411" s="240">
        <v>829</v>
      </c>
      <c r="E411" s="227"/>
      <c r="F411" s="228"/>
      <c r="G411" s="229"/>
      <c r="H411" s="281">
        <f>L411+M411+N411</f>
        <v>52</v>
      </c>
      <c r="I411" s="240"/>
      <c r="J411" s="229"/>
      <c r="L411">
        <v>52</v>
      </c>
    </row>
    <row r="412" spans="1:10">
      <c r="A412" s="280" t="s">
        <v>154</v>
      </c>
      <c r="B412" s="240"/>
      <c r="C412" s="287">
        <v>0</v>
      </c>
      <c r="D412" s="240"/>
      <c r="E412" s="227"/>
      <c r="F412" s="240"/>
      <c r="G412" s="229"/>
      <c r="H412" s="281">
        <f>L412+M412+N412</f>
        <v>0</v>
      </c>
      <c r="I412" s="240"/>
      <c r="J412" s="229"/>
    </row>
    <row r="413" spans="1:12">
      <c r="A413" s="282" t="s">
        <v>411</v>
      </c>
      <c r="B413" s="240"/>
      <c r="C413" s="287"/>
      <c r="D413" s="240">
        <v>5</v>
      </c>
      <c r="E413" s="227"/>
      <c r="F413" s="299"/>
      <c r="G413" s="229"/>
      <c r="H413" s="281">
        <f>L413+M413+N413</f>
        <v>5</v>
      </c>
      <c r="I413" s="240"/>
      <c r="J413" s="229"/>
      <c r="L413">
        <v>5</v>
      </c>
    </row>
    <row r="414" spans="1:10">
      <c r="A414" s="275" t="s">
        <v>412</v>
      </c>
      <c r="B414" s="276"/>
      <c r="C414" s="277">
        <v>0</v>
      </c>
      <c r="D414" s="276">
        <f>SUM(D415:D422)</f>
        <v>0</v>
      </c>
      <c r="E414" s="278"/>
      <c r="F414" s="276"/>
      <c r="G414" s="279"/>
      <c r="H414" s="277"/>
      <c r="I414" s="295">
        <f>H414-C414</f>
        <v>0</v>
      </c>
      <c r="J414" s="279"/>
    </row>
    <row r="415" spans="1:10">
      <c r="A415" s="280" t="s">
        <v>413</v>
      </c>
      <c r="B415" s="240"/>
      <c r="C415" s="281">
        <v>0</v>
      </c>
      <c r="D415" s="240"/>
      <c r="E415" s="227"/>
      <c r="F415" s="240"/>
      <c r="G415" s="229"/>
      <c r="H415" s="281">
        <f t="shared" ref="H415:H422" si="35">L415+M415+N415</f>
        <v>0</v>
      </c>
      <c r="I415" s="240">
        <v>0</v>
      </c>
      <c r="J415" s="229">
        <v>0</v>
      </c>
    </row>
    <row r="416" spans="1:10">
      <c r="A416" s="280" t="s">
        <v>414</v>
      </c>
      <c r="B416" s="240"/>
      <c r="C416" s="281">
        <v>0</v>
      </c>
      <c r="D416" s="240"/>
      <c r="E416" s="227"/>
      <c r="F416" s="240"/>
      <c r="G416" s="229"/>
      <c r="H416" s="281">
        <f t="shared" si="35"/>
        <v>0</v>
      </c>
      <c r="I416" s="240">
        <v>0</v>
      </c>
      <c r="J416" s="229">
        <v>0</v>
      </c>
    </row>
    <row r="417" spans="1:10">
      <c r="A417" s="283" t="s">
        <v>415</v>
      </c>
      <c r="B417" s="240"/>
      <c r="C417" s="281">
        <v>0</v>
      </c>
      <c r="D417" s="240"/>
      <c r="E417" s="227"/>
      <c r="F417" s="240"/>
      <c r="G417" s="229"/>
      <c r="H417" s="281">
        <f t="shared" si="35"/>
        <v>0</v>
      </c>
      <c r="I417" s="240">
        <v>0</v>
      </c>
      <c r="J417" s="229">
        <v>0</v>
      </c>
    </row>
    <row r="418" spans="1:10">
      <c r="A418" s="280" t="s">
        <v>416</v>
      </c>
      <c r="B418" s="240"/>
      <c r="C418" s="281">
        <v>0</v>
      </c>
      <c r="D418" s="240"/>
      <c r="E418" s="227"/>
      <c r="F418" s="240"/>
      <c r="G418" s="229"/>
      <c r="H418" s="281">
        <f t="shared" si="35"/>
        <v>0</v>
      </c>
      <c r="I418" s="240">
        <v>0</v>
      </c>
      <c r="J418" s="229">
        <v>0</v>
      </c>
    </row>
    <row r="419" spans="1:10">
      <c r="A419" s="280" t="s">
        <v>417</v>
      </c>
      <c r="B419" s="240"/>
      <c r="C419" s="281">
        <v>0</v>
      </c>
      <c r="D419" s="240"/>
      <c r="E419" s="227"/>
      <c r="F419" s="240"/>
      <c r="G419" s="229"/>
      <c r="H419" s="281">
        <f t="shared" si="35"/>
        <v>0</v>
      </c>
      <c r="I419" s="240">
        <v>0</v>
      </c>
      <c r="J419" s="229">
        <v>0</v>
      </c>
    </row>
    <row r="420" spans="1:10">
      <c r="A420" s="280" t="s">
        <v>418</v>
      </c>
      <c r="B420" s="240"/>
      <c r="C420" s="281">
        <v>0</v>
      </c>
      <c r="D420" s="240"/>
      <c r="E420" s="227"/>
      <c r="F420" s="240"/>
      <c r="G420" s="229"/>
      <c r="H420" s="281">
        <f t="shared" si="35"/>
        <v>0</v>
      </c>
      <c r="I420" s="240">
        <v>0</v>
      </c>
      <c r="J420" s="229">
        <v>0</v>
      </c>
    </row>
    <row r="421" spans="1:10">
      <c r="A421" s="282" t="s">
        <v>419</v>
      </c>
      <c r="B421" s="240"/>
      <c r="C421" s="281">
        <v>0</v>
      </c>
      <c r="D421" s="240"/>
      <c r="E421" s="227"/>
      <c r="F421" s="240"/>
      <c r="G421" s="229"/>
      <c r="H421" s="281">
        <f t="shared" si="35"/>
        <v>0</v>
      </c>
      <c r="I421" s="240">
        <v>0</v>
      </c>
      <c r="J421" s="229">
        <v>0</v>
      </c>
    </row>
    <row r="422" spans="1:10">
      <c r="A422" s="282" t="s">
        <v>420</v>
      </c>
      <c r="B422" s="240"/>
      <c r="C422" s="281"/>
      <c r="D422" s="240"/>
      <c r="E422" s="227"/>
      <c r="F422" s="240"/>
      <c r="G422" s="229"/>
      <c r="H422" s="281">
        <f t="shared" si="35"/>
        <v>0</v>
      </c>
      <c r="I422" s="240">
        <v>0</v>
      </c>
      <c r="J422" s="229">
        <v>0</v>
      </c>
    </row>
    <row r="423" spans="1:10">
      <c r="A423" s="290" t="s">
        <v>421</v>
      </c>
      <c r="B423" s="276">
        <v>10</v>
      </c>
      <c r="C423" s="277">
        <v>0</v>
      </c>
      <c r="D423" s="276"/>
      <c r="E423" s="278"/>
      <c r="F423" s="276">
        <f>D423-B423</f>
        <v>-10</v>
      </c>
      <c r="G423" s="279"/>
      <c r="H423" s="277"/>
      <c r="I423" s="295">
        <f>H423-C423</f>
        <v>0</v>
      </c>
      <c r="J423" s="279"/>
    </row>
    <row r="424" spans="1:10">
      <c r="A424" s="280" t="s">
        <v>413</v>
      </c>
      <c r="B424" s="240">
        <v>0</v>
      </c>
      <c r="C424" s="287">
        <v>0</v>
      </c>
      <c r="D424" s="240"/>
      <c r="E424" s="227"/>
      <c r="F424" s="228"/>
      <c r="G424" s="229"/>
      <c r="H424" s="281">
        <f>L424+M424+N424</f>
        <v>0</v>
      </c>
      <c r="I424" s="240"/>
      <c r="J424" s="229"/>
    </row>
    <row r="425" spans="1:10">
      <c r="A425" s="280" t="s">
        <v>422</v>
      </c>
      <c r="B425" s="240">
        <v>10</v>
      </c>
      <c r="C425" s="287">
        <v>0</v>
      </c>
      <c r="D425" s="240"/>
      <c r="E425" s="227"/>
      <c r="F425" s="228"/>
      <c r="G425" s="229"/>
      <c r="H425" s="281">
        <f>L425+M425+N425</f>
        <v>0</v>
      </c>
      <c r="I425" s="240"/>
      <c r="J425" s="229"/>
    </row>
    <row r="426" spans="1:10">
      <c r="A426" s="280" t="s">
        <v>423</v>
      </c>
      <c r="B426" s="240"/>
      <c r="C426" s="287">
        <v>0</v>
      </c>
      <c r="D426" s="240"/>
      <c r="E426" s="227"/>
      <c r="F426" s="240"/>
      <c r="G426" s="229"/>
      <c r="H426" s="281">
        <f>L426+M426+N426</f>
        <v>0</v>
      </c>
      <c r="I426" s="240"/>
      <c r="J426" s="229"/>
    </row>
    <row r="427" spans="1:10">
      <c r="A427" s="282" t="s">
        <v>424</v>
      </c>
      <c r="B427" s="240"/>
      <c r="C427" s="287">
        <v>0</v>
      </c>
      <c r="D427" s="240"/>
      <c r="E427" s="227"/>
      <c r="F427" s="240"/>
      <c r="G427" s="229"/>
      <c r="H427" s="281">
        <f>L427+M427+N427</f>
        <v>0</v>
      </c>
      <c r="I427" s="240"/>
      <c r="J427" s="229"/>
    </row>
    <row r="428" spans="1:10">
      <c r="A428" s="282" t="s">
        <v>425</v>
      </c>
      <c r="B428" s="240"/>
      <c r="C428" s="287"/>
      <c r="D428" s="240"/>
      <c r="E428" s="227"/>
      <c r="F428" s="228"/>
      <c r="G428" s="229"/>
      <c r="H428" s="281">
        <f>L428+M428+N428</f>
        <v>0</v>
      </c>
      <c r="I428" s="240"/>
      <c r="J428" s="229"/>
    </row>
    <row r="429" spans="1:10">
      <c r="A429" s="290" t="s">
        <v>426</v>
      </c>
      <c r="B429" s="276">
        <v>5</v>
      </c>
      <c r="C429" s="277">
        <v>26.382</v>
      </c>
      <c r="D429" s="276">
        <f>SUM(D430:D434)</f>
        <v>79</v>
      </c>
      <c r="E429" s="278"/>
      <c r="F429" s="276">
        <f>D429-B429</f>
        <v>74</v>
      </c>
      <c r="G429" s="279">
        <f>(D429/B429-1)*100</f>
        <v>1480</v>
      </c>
      <c r="H429" s="277"/>
      <c r="I429" s="295">
        <f>H429-C429</f>
        <v>-26.382</v>
      </c>
      <c r="J429" s="279"/>
    </row>
    <row r="430" spans="1:10">
      <c r="A430" s="283" t="s">
        <v>413</v>
      </c>
      <c r="B430" s="240"/>
      <c r="C430" s="287">
        <v>0</v>
      </c>
      <c r="D430" s="240"/>
      <c r="E430" s="227"/>
      <c r="F430" s="228"/>
      <c r="G430" s="229"/>
      <c r="H430" s="281">
        <f>L430+M430+N430</f>
        <v>0</v>
      </c>
      <c r="I430" s="240"/>
      <c r="J430" s="229"/>
    </row>
    <row r="431" spans="1:10">
      <c r="A431" s="280" t="s">
        <v>427</v>
      </c>
      <c r="B431" s="240"/>
      <c r="C431" s="287">
        <v>0</v>
      </c>
      <c r="D431" s="240"/>
      <c r="E431" s="227"/>
      <c r="F431" s="228"/>
      <c r="G431" s="229"/>
      <c r="H431" s="281">
        <f>L431+M431+N431</f>
        <v>0</v>
      </c>
      <c r="I431" s="240"/>
      <c r="J431" s="229"/>
    </row>
    <row r="432" spans="1:10">
      <c r="A432" s="280" t="s">
        <v>428</v>
      </c>
      <c r="B432" s="240"/>
      <c r="C432" s="287">
        <v>0</v>
      </c>
      <c r="D432" s="240"/>
      <c r="E432" s="227"/>
      <c r="F432" s="228"/>
      <c r="G432" s="229"/>
      <c r="H432" s="281">
        <f>L432+M432+N432</f>
        <v>0</v>
      </c>
      <c r="I432" s="240"/>
      <c r="J432" s="229"/>
    </row>
    <row r="433" spans="1:10">
      <c r="A433" s="280" t="s">
        <v>429</v>
      </c>
      <c r="B433" s="240"/>
      <c r="C433" s="287">
        <v>0</v>
      </c>
      <c r="D433" s="240"/>
      <c r="E433" s="227"/>
      <c r="F433" s="240"/>
      <c r="G433" s="229"/>
      <c r="H433" s="281">
        <f>L433+M433+N433</f>
        <v>0</v>
      </c>
      <c r="I433" s="240"/>
      <c r="J433" s="229"/>
    </row>
    <row r="434" spans="1:10">
      <c r="A434" s="282" t="s">
        <v>430</v>
      </c>
      <c r="B434" s="240">
        <v>5</v>
      </c>
      <c r="C434" s="287">
        <v>26.382</v>
      </c>
      <c r="D434" s="240">
        <v>79</v>
      </c>
      <c r="E434" s="227"/>
      <c r="F434" s="228"/>
      <c r="G434" s="229"/>
      <c r="H434" s="281">
        <f>L434+M434+N434</f>
        <v>0</v>
      </c>
      <c r="I434" s="240"/>
      <c r="J434" s="229"/>
    </row>
    <row r="435" spans="1:10">
      <c r="A435" s="290" t="s">
        <v>431</v>
      </c>
      <c r="B435" s="276"/>
      <c r="C435" s="277"/>
      <c r="D435" s="276"/>
      <c r="E435" s="278" t="e">
        <f>D435/C435*100</f>
        <v>#DIV/0!</v>
      </c>
      <c r="F435" s="276">
        <f>D435-B435</f>
        <v>0</v>
      </c>
      <c r="G435" s="279" t="e">
        <f>(D435/B435-1)*100</f>
        <v>#DIV/0!</v>
      </c>
      <c r="H435" s="277"/>
      <c r="I435" s="295">
        <f>H435-C435</f>
        <v>0</v>
      </c>
      <c r="J435" s="279" t="e">
        <f>(H435/C435-1)*100</f>
        <v>#DIV/0!</v>
      </c>
    </row>
    <row r="436" spans="1:10">
      <c r="A436" s="282" t="s">
        <v>413</v>
      </c>
      <c r="B436" s="240"/>
      <c r="C436" s="287">
        <v>0</v>
      </c>
      <c r="D436" s="240"/>
      <c r="E436" s="227"/>
      <c r="F436" s="228"/>
      <c r="G436" s="229"/>
      <c r="H436" s="281">
        <f>L436+M436+N436</f>
        <v>0</v>
      </c>
      <c r="I436" s="240"/>
      <c r="J436" s="229"/>
    </row>
    <row r="437" spans="1:10">
      <c r="A437" s="280" t="s">
        <v>432</v>
      </c>
      <c r="B437" s="240"/>
      <c r="C437" s="287">
        <v>0</v>
      </c>
      <c r="D437" s="240"/>
      <c r="E437" s="227"/>
      <c r="F437" s="228"/>
      <c r="G437" s="229"/>
      <c r="H437" s="281">
        <f>L437+M437+N437</f>
        <v>0</v>
      </c>
      <c r="I437" s="240"/>
      <c r="J437" s="229"/>
    </row>
    <row r="438" spans="1:10">
      <c r="A438" s="280" t="s">
        <v>433</v>
      </c>
      <c r="B438" s="240"/>
      <c r="C438" s="287">
        <v>0</v>
      </c>
      <c r="D438" s="240"/>
      <c r="E438" s="227"/>
      <c r="F438" s="240"/>
      <c r="G438" s="229"/>
      <c r="H438" s="281">
        <f>L438+M438+N438</f>
        <v>0</v>
      </c>
      <c r="I438" s="240"/>
      <c r="J438" s="229"/>
    </row>
    <row r="439" spans="1:10">
      <c r="A439" s="280" t="s">
        <v>434</v>
      </c>
      <c r="B439" s="240"/>
      <c r="C439" s="287">
        <v>0</v>
      </c>
      <c r="D439" s="240"/>
      <c r="E439" s="227"/>
      <c r="F439" s="240"/>
      <c r="G439" s="229"/>
      <c r="H439" s="281">
        <f>L439+M439+N439</f>
        <v>0</v>
      </c>
      <c r="I439" s="240">
        <v>0</v>
      </c>
      <c r="J439" s="229">
        <v>0</v>
      </c>
    </row>
    <row r="440" spans="1:10">
      <c r="A440" s="290" t="s">
        <v>435</v>
      </c>
      <c r="B440" s="276"/>
      <c r="C440" s="277"/>
      <c r="D440" s="276"/>
      <c r="E440" s="278"/>
      <c r="F440" s="276"/>
      <c r="G440" s="279"/>
      <c r="H440" s="277"/>
      <c r="I440" s="295">
        <f>H440-C440</f>
        <v>0</v>
      </c>
      <c r="J440" s="279"/>
    </row>
    <row r="441" spans="1:10">
      <c r="A441" s="282" t="s">
        <v>436</v>
      </c>
      <c r="B441" s="240"/>
      <c r="C441" s="287">
        <v>0</v>
      </c>
      <c r="D441" s="240"/>
      <c r="E441" s="227"/>
      <c r="F441" s="228"/>
      <c r="G441" s="229"/>
      <c r="H441" s="281">
        <f>L441+M441+N441</f>
        <v>0</v>
      </c>
      <c r="I441" s="240"/>
      <c r="J441" s="229"/>
    </row>
    <row r="442" spans="1:10">
      <c r="A442" s="282" t="s">
        <v>437</v>
      </c>
      <c r="B442" s="240"/>
      <c r="C442" s="287">
        <v>0</v>
      </c>
      <c r="D442" s="240"/>
      <c r="E442" s="227"/>
      <c r="F442" s="228"/>
      <c r="G442" s="229"/>
      <c r="H442" s="281">
        <f>L442+M442+N442</f>
        <v>0</v>
      </c>
      <c r="I442" s="240"/>
      <c r="J442" s="229"/>
    </row>
    <row r="443" spans="1:10">
      <c r="A443" s="283" t="s">
        <v>438</v>
      </c>
      <c r="B443" s="240"/>
      <c r="C443" s="287">
        <v>0</v>
      </c>
      <c r="D443" s="240"/>
      <c r="E443" s="227"/>
      <c r="F443" s="240"/>
      <c r="G443" s="229"/>
      <c r="H443" s="281">
        <f>L443+M443+N443</f>
        <v>0</v>
      </c>
      <c r="I443" s="240"/>
      <c r="J443" s="229"/>
    </row>
    <row r="444" spans="1:10">
      <c r="A444" s="280" t="s">
        <v>439</v>
      </c>
      <c r="B444" s="240"/>
      <c r="C444" s="287">
        <v>0</v>
      </c>
      <c r="D444" s="240"/>
      <c r="E444" s="227"/>
      <c r="F444" s="228"/>
      <c r="G444" s="229"/>
      <c r="H444" s="281">
        <f>L444+M444+N444</f>
        <v>0</v>
      </c>
      <c r="I444" s="240"/>
      <c r="J444" s="229"/>
    </row>
    <row r="445" spans="1:10">
      <c r="A445" s="275" t="s">
        <v>440</v>
      </c>
      <c r="B445" s="276">
        <v>14</v>
      </c>
      <c r="C445" s="277">
        <v>11.89</v>
      </c>
      <c r="D445" s="276">
        <f>SUM(D446:D451)</f>
        <v>10</v>
      </c>
      <c r="E445" s="278"/>
      <c r="F445" s="276">
        <f>D445-B445</f>
        <v>-4</v>
      </c>
      <c r="G445" s="279">
        <f>(D445/B445-1)*100</f>
        <v>-28.5714285714286</v>
      </c>
      <c r="H445" s="277">
        <f>SUM(H446:H451)</f>
        <v>9</v>
      </c>
      <c r="I445" s="295">
        <f>H445-C445</f>
        <v>-2.89</v>
      </c>
      <c r="J445" s="279"/>
    </row>
    <row r="446" spans="1:10">
      <c r="A446" s="280" t="s">
        <v>413</v>
      </c>
      <c r="B446" s="240">
        <v>0</v>
      </c>
      <c r="C446" s="287">
        <v>0</v>
      </c>
      <c r="D446" s="240"/>
      <c r="E446" s="227"/>
      <c r="F446" s="240"/>
      <c r="G446" s="229"/>
      <c r="H446" s="281">
        <f t="shared" ref="H446:H451" si="36">L446+M446+N446</f>
        <v>0</v>
      </c>
      <c r="I446" s="240"/>
      <c r="J446" s="229"/>
    </row>
    <row r="447" spans="1:12">
      <c r="A447" s="282" t="s">
        <v>441</v>
      </c>
      <c r="B447" s="240">
        <v>3</v>
      </c>
      <c r="C447" s="287">
        <v>4.99</v>
      </c>
      <c r="D447" s="240">
        <v>5</v>
      </c>
      <c r="E447" s="227"/>
      <c r="F447" s="228"/>
      <c r="G447" s="229"/>
      <c r="H447" s="281">
        <f t="shared" si="36"/>
        <v>2</v>
      </c>
      <c r="I447" s="240"/>
      <c r="J447" s="229"/>
      <c r="L447">
        <v>2</v>
      </c>
    </row>
    <row r="448" spans="1:12">
      <c r="A448" s="282" t="s">
        <v>442</v>
      </c>
      <c r="B448" s="240">
        <v>3</v>
      </c>
      <c r="C448" s="287">
        <v>0.5</v>
      </c>
      <c r="D448" s="240"/>
      <c r="E448" s="227"/>
      <c r="F448" s="228"/>
      <c r="G448" s="229"/>
      <c r="H448" s="281">
        <f t="shared" si="36"/>
        <v>1</v>
      </c>
      <c r="I448" s="240"/>
      <c r="J448" s="229"/>
      <c r="L448">
        <v>1</v>
      </c>
    </row>
    <row r="449" spans="1:10">
      <c r="A449" s="282" t="s">
        <v>443</v>
      </c>
      <c r="B449" s="240">
        <v>1</v>
      </c>
      <c r="C449" s="287">
        <v>1</v>
      </c>
      <c r="D449" s="240"/>
      <c r="E449" s="227"/>
      <c r="F449" s="228"/>
      <c r="G449" s="229"/>
      <c r="H449" s="281">
        <f t="shared" si="36"/>
        <v>0</v>
      </c>
      <c r="I449" s="240"/>
      <c r="J449" s="229"/>
    </row>
    <row r="450" spans="1:10">
      <c r="A450" s="280" t="s">
        <v>444</v>
      </c>
      <c r="B450" s="240">
        <v>0</v>
      </c>
      <c r="C450" s="287">
        <v>0</v>
      </c>
      <c r="D450" s="240"/>
      <c r="E450" s="227"/>
      <c r="F450" s="228"/>
      <c r="G450" s="229"/>
      <c r="H450" s="281">
        <f t="shared" si="36"/>
        <v>0</v>
      </c>
      <c r="I450" s="240"/>
      <c r="J450" s="229"/>
    </row>
    <row r="451" spans="1:12">
      <c r="A451" s="280" t="s">
        <v>445</v>
      </c>
      <c r="B451" s="240">
        <v>7</v>
      </c>
      <c r="C451" s="287">
        <v>5.4</v>
      </c>
      <c r="D451" s="240">
        <v>5</v>
      </c>
      <c r="E451" s="227"/>
      <c r="F451" s="228"/>
      <c r="G451" s="229"/>
      <c r="H451" s="281">
        <f t="shared" si="36"/>
        <v>6</v>
      </c>
      <c r="I451" s="240"/>
      <c r="J451" s="229"/>
      <c r="L451">
        <v>6</v>
      </c>
    </row>
    <row r="452" spans="1:10">
      <c r="A452" s="275" t="s">
        <v>446</v>
      </c>
      <c r="B452" s="276"/>
      <c r="C452" s="277"/>
      <c r="D452" s="276"/>
      <c r="E452" s="278"/>
      <c r="F452" s="276"/>
      <c r="G452" s="279"/>
      <c r="H452" s="277"/>
      <c r="I452" s="295">
        <f>H452-C452</f>
        <v>0</v>
      </c>
      <c r="J452" s="279"/>
    </row>
    <row r="453" spans="1:10">
      <c r="A453" s="282" t="s">
        <v>447</v>
      </c>
      <c r="B453" s="240"/>
      <c r="C453" s="281">
        <v>0</v>
      </c>
      <c r="D453" s="240"/>
      <c r="E453" s="227"/>
      <c r="F453" s="240"/>
      <c r="G453" s="229"/>
      <c r="H453" s="281">
        <f>L453+M453+N453</f>
        <v>0</v>
      </c>
      <c r="I453" s="240">
        <v>0</v>
      </c>
      <c r="J453" s="229">
        <v>0</v>
      </c>
    </row>
    <row r="454" spans="1:10">
      <c r="A454" s="282" t="s">
        <v>448</v>
      </c>
      <c r="B454" s="240"/>
      <c r="C454" s="281">
        <v>0</v>
      </c>
      <c r="D454" s="240"/>
      <c r="E454" s="227"/>
      <c r="F454" s="240"/>
      <c r="G454" s="229"/>
      <c r="H454" s="281">
        <f>L454+M454+N454</f>
        <v>0</v>
      </c>
      <c r="I454" s="240">
        <v>0</v>
      </c>
      <c r="J454" s="229">
        <v>0</v>
      </c>
    </row>
    <row r="455" spans="1:10">
      <c r="A455" s="282" t="s">
        <v>449</v>
      </c>
      <c r="B455" s="240"/>
      <c r="C455" s="281">
        <v>0</v>
      </c>
      <c r="D455" s="240"/>
      <c r="E455" s="227"/>
      <c r="F455" s="240"/>
      <c r="G455" s="229"/>
      <c r="H455" s="281">
        <f>L455+M455+N455</f>
        <v>0</v>
      </c>
      <c r="I455" s="240">
        <v>0</v>
      </c>
      <c r="J455" s="229">
        <v>0</v>
      </c>
    </row>
    <row r="456" spans="1:10">
      <c r="A456" s="298" t="s">
        <v>450</v>
      </c>
      <c r="B456" s="295"/>
      <c r="C456" s="304"/>
      <c r="D456" s="295"/>
      <c r="E456" s="278"/>
      <c r="F456" s="276"/>
      <c r="G456" s="279"/>
      <c r="H456" s="304"/>
      <c r="I456" s="295">
        <f>H456-C456</f>
        <v>0</v>
      </c>
      <c r="J456" s="279"/>
    </row>
    <row r="457" spans="1:10">
      <c r="A457" s="275" t="s">
        <v>451</v>
      </c>
      <c r="B457" s="276">
        <v>38</v>
      </c>
      <c r="C457" s="277">
        <v>200</v>
      </c>
      <c r="D457" s="276">
        <f>SUM(D458:D461)</f>
        <v>181</v>
      </c>
      <c r="E457" s="278">
        <f>D457/C457*100</f>
        <v>90.5</v>
      </c>
      <c r="F457" s="276">
        <f>D457-B457</f>
        <v>143</v>
      </c>
      <c r="G457" s="279">
        <f>(D457/B457-1)*100</f>
        <v>376.315789473684</v>
      </c>
      <c r="H457" s="277">
        <f>SUM(H458:H461)</f>
        <v>200</v>
      </c>
      <c r="I457" s="295">
        <f>H457-C457</f>
        <v>0</v>
      </c>
      <c r="J457" s="279">
        <f>(H457/C457-1)*100</f>
        <v>0</v>
      </c>
    </row>
    <row r="458" spans="1:10">
      <c r="A458" s="280" t="s">
        <v>452</v>
      </c>
      <c r="B458" s="284">
        <v>0</v>
      </c>
      <c r="C458" s="287">
        <v>0</v>
      </c>
      <c r="D458" s="284"/>
      <c r="E458" s="227"/>
      <c r="F458" s="228"/>
      <c r="G458" s="229"/>
      <c r="H458" s="281">
        <f>L458+M458+N458</f>
        <v>0</v>
      </c>
      <c r="I458" s="240"/>
      <c r="J458" s="229"/>
    </row>
    <row r="459" spans="1:10">
      <c r="A459" s="282" t="s">
        <v>453</v>
      </c>
      <c r="B459" s="240">
        <v>0</v>
      </c>
      <c r="C459" s="287">
        <v>0</v>
      </c>
      <c r="D459" s="240"/>
      <c r="E459" s="227"/>
      <c r="F459" s="228"/>
      <c r="G459" s="229"/>
      <c r="H459" s="281">
        <f>L459+M459+N459</f>
        <v>0</v>
      </c>
      <c r="I459" s="240"/>
      <c r="J459" s="229"/>
    </row>
    <row r="460" spans="1:10">
      <c r="A460" s="282" t="s">
        <v>454</v>
      </c>
      <c r="B460" s="240">
        <v>0</v>
      </c>
      <c r="C460" s="287">
        <v>0</v>
      </c>
      <c r="D460" s="240"/>
      <c r="E460" s="227"/>
      <c r="F460" s="228"/>
      <c r="G460" s="229"/>
      <c r="H460" s="281">
        <f>L460+M460+N460</f>
        <v>0</v>
      </c>
      <c r="I460" s="240"/>
      <c r="J460" s="229"/>
    </row>
    <row r="461" spans="1:12">
      <c r="A461" s="282" t="s">
        <v>455</v>
      </c>
      <c r="B461" s="240">
        <v>38</v>
      </c>
      <c r="C461" s="287">
        <v>200</v>
      </c>
      <c r="D461" s="240">
        <v>181</v>
      </c>
      <c r="E461" s="227"/>
      <c r="F461" s="228"/>
      <c r="G461" s="229"/>
      <c r="H461" s="281">
        <f>L461+M461+N461</f>
        <v>200</v>
      </c>
      <c r="I461" s="240"/>
      <c r="J461" s="229"/>
      <c r="L461">
        <v>200</v>
      </c>
    </row>
    <row r="462" s="208" customFormat="1" spans="1:10">
      <c r="A462" s="270" t="s">
        <v>456</v>
      </c>
      <c r="B462" s="271">
        <f>B463+B479+B487+B498+B507+B515</f>
        <v>9188</v>
      </c>
      <c r="C462" s="272">
        <v>2185.92087</v>
      </c>
      <c r="D462" s="271">
        <f>D463+D479+D487+D498+D507+D515</f>
        <v>4000</v>
      </c>
      <c r="E462" s="273">
        <f>D462/C462*100</f>
        <v>182.989240594057</v>
      </c>
      <c r="F462" s="271">
        <f>D462-B462</f>
        <v>-5188</v>
      </c>
      <c r="G462" s="274">
        <f>(D462/B462-1)*100</f>
        <v>-56.464954288202</v>
      </c>
      <c r="H462" s="272">
        <f>H463+H479+H487+H498+H507+H515</f>
        <v>2277</v>
      </c>
      <c r="I462" s="294">
        <f>H462-C462</f>
        <v>91.0791300000001</v>
      </c>
      <c r="J462" s="274">
        <f>(H462/C462-1)*100</f>
        <v>4.16662520816684</v>
      </c>
    </row>
    <row r="463" spans="1:10">
      <c r="A463" s="298" t="s">
        <v>457</v>
      </c>
      <c r="B463" s="276">
        <v>7851</v>
      </c>
      <c r="C463" s="277">
        <v>1161.781123</v>
      </c>
      <c r="D463" s="276">
        <f>SUM(D464:D478)</f>
        <v>2583</v>
      </c>
      <c r="E463" s="278">
        <f>D463/C463*100</f>
        <v>222.331035413114</v>
      </c>
      <c r="F463" s="276">
        <f>D463-B463</f>
        <v>-5268</v>
      </c>
      <c r="G463" s="279">
        <f>(D463/B463-1)*100</f>
        <v>-67.0997325181506</v>
      </c>
      <c r="H463" s="277">
        <f>SUM(H464:H478)</f>
        <v>1331</v>
      </c>
      <c r="I463" s="295">
        <f>H463-C463</f>
        <v>169.218877</v>
      </c>
      <c r="J463" s="279">
        <f>(H463/C463-1)*100</f>
        <v>14.5654696611902</v>
      </c>
    </row>
    <row r="464" spans="1:12">
      <c r="A464" s="167" t="s">
        <v>152</v>
      </c>
      <c r="B464" s="240">
        <v>654</v>
      </c>
      <c r="C464" s="287">
        <v>305.969213</v>
      </c>
      <c r="D464" s="240">
        <v>941</v>
      </c>
      <c r="E464" s="227"/>
      <c r="F464" s="228"/>
      <c r="G464" s="229"/>
      <c r="H464" s="281">
        <f t="shared" ref="H464:H478" si="37">L464+M464+N464</f>
        <v>356</v>
      </c>
      <c r="I464" s="240"/>
      <c r="J464" s="229"/>
      <c r="L464">
        <v>356</v>
      </c>
    </row>
    <row r="465" spans="1:12">
      <c r="A465" s="167" t="s">
        <v>153</v>
      </c>
      <c r="B465" s="240">
        <v>53</v>
      </c>
      <c r="C465" s="287">
        <v>148.712</v>
      </c>
      <c r="D465" s="240">
        <v>748</v>
      </c>
      <c r="E465" s="227"/>
      <c r="F465" s="228"/>
      <c r="G465" s="229"/>
      <c r="H465" s="281">
        <f t="shared" si="37"/>
        <v>99</v>
      </c>
      <c r="I465" s="240"/>
      <c r="J465" s="229"/>
      <c r="L465">
        <v>99</v>
      </c>
    </row>
    <row r="466" spans="1:10">
      <c r="A466" s="167" t="s">
        <v>154</v>
      </c>
      <c r="B466" s="240">
        <v>0</v>
      </c>
      <c r="C466" s="287">
        <v>0</v>
      </c>
      <c r="D466" s="240">
        <v>99</v>
      </c>
      <c r="E466" s="227"/>
      <c r="F466" s="240"/>
      <c r="G466" s="229"/>
      <c r="H466" s="281">
        <f t="shared" si="37"/>
        <v>0</v>
      </c>
      <c r="I466" s="240"/>
      <c r="J466" s="229"/>
    </row>
    <row r="467" spans="1:12">
      <c r="A467" s="167" t="s">
        <v>458</v>
      </c>
      <c r="B467" s="240">
        <v>115</v>
      </c>
      <c r="C467" s="287">
        <v>106.477236</v>
      </c>
      <c r="D467" s="240"/>
      <c r="E467" s="227"/>
      <c r="F467" s="228"/>
      <c r="G467" s="229"/>
      <c r="H467" s="281">
        <f t="shared" si="37"/>
        <v>108</v>
      </c>
      <c r="I467" s="240"/>
      <c r="J467" s="229"/>
      <c r="L467">
        <v>108</v>
      </c>
    </row>
    <row r="468" spans="1:10">
      <c r="A468" s="167" t="s">
        <v>459</v>
      </c>
      <c r="B468" s="240">
        <v>0</v>
      </c>
      <c r="C468" s="287">
        <v>0</v>
      </c>
      <c r="D468" s="240"/>
      <c r="E468" s="227"/>
      <c r="F468" s="240"/>
      <c r="G468" s="229"/>
      <c r="H468" s="281">
        <f t="shared" si="37"/>
        <v>0</v>
      </c>
      <c r="I468" s="240"/>
      <c r="J468" s="229"/>
    </row>
    <row r="469" spans="1:10">
      <c r="A469" s="167" t="s">
        <v>460</v>
      </c>
      <c r="B469" s="240">
        <v>0</v>
      </c>
      <c r="C469" s="287">
        <v>0</v>
      </c>
      <c r="D469" s="240">
        <v>8</v>
      </c>
      <c r="E469" s="227"/>
      <c r="F469" s="240"/>
      <c r="G469" s="229"/>
      <c r="H469" s="281">
        <f t="shared" si="37"/>
        <v>0</v>
      </c>
      <c r="I469" s="240"/>
      <c r="J469" s="229"/>
    </row>
    <row r="470" spans="1:10">
      <c r="A470" s="167" t="s">
        <v>461</v>
      </c>
      <c r="B470" s="240">
        <v>0</v>
      </c>
      <c r="C470" s="287">
        <v>0</v>
      </c>
      <c r="D470" s="240"/>
      <c r="E470" s="227"/>
      <c r="F470" s="228"/>
      <c r="G470" s="229"/>
      <c r="H470" s="281">
        <f t="shared" si="37"/>
        <v>0</v>
      </c>
      <c r="I470" s="240"/>
      <c r="J470" s="229"/>
    </row>
    <row r="471" spans="1:10">
      <c r="A471" s="167" t="s">
        <v>462</v>
      </c>
      <c r="B471" s="240">
        <v>0</v>
      </c>
      <c r="C471" s="287">
        <v>0</v>
      </c>
      <c r="D471" s="240">
        <v>9</v>
      </c>
      <c r="E471" s="227"/>
      <c r="F471" s="228"/>
      <c r="G471" s="229"/>
      <c r="H471" s="281">
        <f t="shared" si="37"/>
        <v>0</v>
      </c>
      <c r="I471" s="240"/>
      <c r="J471" s="229"/>
    </row>
    <row r="472" spans="1:12">
      <c r="A472" s="167" t="s">
        <v>463</v>
      </c>
      <c r="B472" s="240">
        <v>309</v>
      </c>
      <c r="C472" s="287">
        <v>321.622674</v>
      </c>
      <c r="D472" s="240">
        <v>292</v>
      </c>
      <c r="E472" s="227"/>
      <c r="F472" s="228"/>
      <c r="G472" s="229"/>
      <c r="H472" s="281">
        <f t="shared" si="37"/>
        <v>268</v>
      </c>
      <c r="I472" s="240"/>
      <c r="J472" s="229"/>
      <c r="L472">
        <v>268</v>
      </c>
    </row>
    <row r="473" spans="1:10">
      <c r="A473" s="167" t="s">
        <v>464</v>
      </c>
      <c r="B473" s="240"/>
      <c r="C473" s="287">
        <v>0</v>
      </c>
      <c r="D473" s="240"/>
      <c r="E473" s="227"/>
      <c r="F473" s="240"/>
      <c r="G473" s="229"/>
      <c r="H473" s="281">
        <f t="shared" si="37"/>
        <v>0</v>
      </c>
      <c r="I473" s="240"/>
      <c r="J473" s="229"/>
    </row>
    <row r="474" spans="1:10">
      <c r="A474" s="167" t="s">
        <v>465</v>
      </c>
      <c r="B474" s="240"/>
      <c r="C474" s="287">
        <v>0</v>
      </c>
      <c r="D474" s="240"/>
      <c r="E474" s="227"/>
      <c r="F474" s="228"/>
      <c r="G474" s="229"/>
      <c r="H474" s="281">
        <f t="shared" si="37"/>
        <v>0</v>
      </c>
      <c r="I474" s="240"/>
      <c r="J474" s="229"/>
    </row>
    <row r="475" spans="1:10">
      <c r="A475" s="167" t="s">
        <v>466</v>
      </c>
      <c r="B475" s="240">
        <v>7</v>
      </c>
      <c r="C475" s="287">
        <v>0</v>
      </c>
      <c r="D475" s="240"/>
      <c r="E475" s="227"/>
      <c r="F475" s="228"/>
      <c r="G475" s="229"/>
      <c r="H475" s="281">
        <f t="shared" si="37"/>
        <v>0</v>
      </c>
      <c r="I475" s="240"/>
      <c r="J475" s="229"/>
    </row>
    <row r="476" spans="1:10">
      <c r="A476" s="167" t="s">
        <v>467</v>
      </c>
      <c r="B476" s="240">
        <v>378</v>
      </c>
      <c r="C476" s="287">
        <v>0</v>
      </c>
      <c r="D476" s="240">
        <v>23</v>
      </c>
      <c r="E476" s="227"/>
      <c r="F476" s="228"/>
      <c r="G476" s="229"/>
      <c r="H476" s="281">
        <f t="shared" si="37"/>
        <v>0</v>
      </c>
      <c r="I476" s="240"/>
      <c r="J476" s="229"/>
    </row>
    <row r="477" spans="1:10">
      <c r="A477" s="167" t="s">
        <v>468</v>
      </c>
      <c r="B477" s="240">
        <v>7</v>
      </c>
      <c r="C477" s="287">
        <v>0</v>
      </c>
      <c r="D477" s="240">
        <v>9</v>
      </c>
      <c r="E477" s="227"/>
      <c r="F477" s="228"/>
      <c r="G477" s="229"/>
      <c r="H477" s="281">
        <f t="shared" si="37"/>
        <v>0</v>
      </c>
      <c r="I477" s="240"/>
      <c r="J477" s="229"/>
    </row>
    <row r="478" spans="1:14">
      <c r="A478" s="167" t="s">
        <v>469</v>
      </c>
      <c r="B478" s="240">
        <v>6328</v>
      </c>
      <c r="C478" s="287">
        <v>279</v>
      </c>
      <c r="D478" s="240">
        <v>454</v>
      </c>
      <c r="E478" s="227"/>
      <c r="F478" s="228"/>
      <c r="G478" s="229"/>
      <c r="H478" s="281">
        <f t="shared" si="37"/>
        <v>500</v>
      </c>
      <c r="I478" s="240"/>
      <c r="J478" s="229"/>
      <c r="M478">
        <v>289</v>
      </c>
      <c r="N478">
        <v>211</v>
      </c>
    </row>
    <row r="479" spans="1:10">
      <c r="A479" s="298" t="s">
        <v>470</v>
      </c>
      <c r="B479" s="276">
        <v>74</v>
      </c>
      <c r="C479" s="277">
        <v>76.676487</v>
      </c>
      <c r="D479" s="276">
        <f>SUM(D480:D486)</f>
        <v>69</v>
      </c>
      <c r="E479" s="278">
        <f>D479/C479*100</f>
        <v>89.988473259084</v>
      </c>
      <c r="F479" s="276">
        <f>D479-B479</f>
        <v>-5</v>
      </c>
      <c r="G479" s="279">
        <f>(D479/B479-1)*100</f>
        <v>-6.75675675675675</v>
      </c>
      <c r="H479" s="277">
        <f>SUM(H480:H486)</f>
        <v>91</v>
      </c>
      <c r="I479" s="295">
        <f>H479-C479</f>
        <v>14.323513</v>
      </c>
      <c r="J479" s="279">
        <f>(H479/C479-1)*100</f>
        <v>18.6804502402412</v>
      </c>
    </row>
    <row r="480" spans="1:10">
      <c r="A480" s="167" t="s">
        <v>152</v>
      </c>
      <c r="B480" s="240">
        <v>0</v>
      </c>
      <c r="C480" s="287">
        <v>0</v>
      </c>
      <c r="D480" s="240"/>
      <c r="E480" s="227"/>
      <c r="F480" s="240"/>
      <c r="G480" s="229"/>
      <c r="H480" s="281">
        <f t="shared" ref="H480:H486" si="38">L480+M480+N480</f>
        <v>0</v>
      </c>
      <c r="I480" s="240"/>
      <c r="J480" s="229"/>
    </row>
    <row r="481" spans="1:12">
      <c r="A481" s="167" t="s">
        <v>153</v>
      </c>
      <c r="B481" s="240">
        <v>0</v>
      </c>
      <c r="C481" s="287">
        <v>0</v>
      </c>
      <c r="D481" s="240"/>
      <c r="E481" s="227"/>
      <c r="F481" s="240"/>
      <c r="G481" s="229"/>
      <c r="H481" s="281">
        <f t="shared" si="38"/>
        <v>29</v>
      </c>
      <c r="I481" s="240"/>
      <c r="J481" s="229"/>
      <c r="L481">
        <v>29</v>
      </c>
    </row>
    <row r="482" spans="1:10">
      <c r="A482" s="167" t="s">
        <v>154</v>
      </c>
      <c r="B482" s="240">
        <v>0</v>
      </c>
      <c r="C482" s="287">
        <v>0</v>
      </c>
      <c r="D482" s="240"/>
      <c r="E482" s="227"/>
      <c r="F482" s="240"/>
      <c r="G482" s="229"/>
      <c r="H482" s="281">
        <f t="shared" si="38"/>
        <v>0</v>
      </c>
      <c r="I482" s="240"/>
      <c r="J482" s="229"/>
    </row>
    <row r="483" spans="1:10">
      <c r="A483" s="283" t="s">
        <v>471</v>
      </c>
      <c r="B483" s="240">
        <v>0</v>
      </c>
      <c r="C483" s="287">
        <v>0</v>
      </c>
      <c r="D483" s="240">
        <v>1</v>
      </c>
      <c r="E483" s="227"/>
      <c r="F483" s="228"/>
      <c r="G483" s="229"/>
      <c r="H483" s="281">
        <f t="shared" si="38"/>
        <v>0</v>
      </c>
      <c r="I483" s="240"/>
      <c r="J483" s="229"/>
    </row>
    <row r="484" spans="1:10">
      <c r="A484" s="283" t="s">
        <v>472</v>
      </c>
      <c r="B484" s="240">
        <v>0</v>
      </c>
      <c r="C484" s="287">
        <v>0</v>
      </c>
      <c r="D484" s="240">
        <v>1</v>
      </c>
      <c r="E484" s="227"/>
      <c r="F484" s="228"/>
      <c r="G484" s="229"/>
      <c r="H484" s="281">
        <f t="shared" si="38"/>
        <v>0</v>
      </c>
      <c r="I484" s="240"/>
      <c r="J484" s="229"/>
    </row>
    <row r="485" spans="1:10">
      <c r="A485" s="283" t="s">
        <v>473</v>
      </c>
      <c r="B485" s="240">
        <v>0</v>
      </c>
      <c r="C485" s="287">
        <v>0</v>
      </c>
      <c r="D485" s="240"/>
      <c r="E485" s="227"/>
      <c r="F485" s="228"/>
      <c r="G485" s="229"/>
      <c r="H485" s="281">
        <f t="shared" si="38"/>
        <v>0</v>
      </c>
      <c r="I485" s="240"/>
      <c r="J485" s="229"/>
    </row>
    <row r="486" spans="1:12">
      <c r="A486" s="283" t="s">
        <v>474</v>
      </c>
      <c r="B486" s="240">
        <v>74</v>
      </c>
      <c r="C486" s="287">
        <v>76.676487</v>
      </c>
      <c r="D486" s="240">
        <v>67</v>
      </c>
      <c r="E486" s="227"/>
      <c r="F486" s="228"/>
      <c r="G486" s="229"/>
      <c r="H486" s="281">
        <f t="shared" si="38"/>
        <v>62</v>
      </c>
      <c r="I486" s="240"/>
      <c r="J486" s="229"/>
      <c r="L486">
        <v>62</v>
      </c>
    </row>
    <row r="487" spans="1:10">
      <c r="A487" s="298" t="s">
        <v>475</v>
      </c>
      <c r="B487" s="276">
        <v>264</v>
      </c>
      <c r="C487" s="277">
        <v>204.839669</v>
      </c>
      <c r="D487" s="276">
        <f>SUM(D488:D497)</f>
        <v>592</v>
      </c>
      <c r="E487" s="278">
        <f>D487/C487*100</f>
        <v>289.006520509462</v>
      </c>
      <c r="F487" s="276">
        <f>D487-B487</f>
        <v>328</v>
      </c>
      <c r="G487" s="279">
        <f>(D487/B487-1)*100</f>
        <v>124.242424242424</v>
      </c>
      <c r="H487" s="277">
        <f>SUM(H488:H497)</f>
        <v>314</v>
      </c>
      <c r="I487" s="295">
        <f>H487-C487</f>
        <v>109.160331</v>
      </c>
      <c r="J487" s="279">
        <f>(H487/C487-1)*100</f>
        <v>53.290620675627</v>
      </c>
    </row>
    <row r="488" spans="1:10">
      <c r="A488" s="167" t="s">
        <v>152</v>
      </c>
      <c r="B488" s="240">
        <v>0</v>
      </c>
      <c r="C488" s="287">
        <v>0</v>
      </c>
      <c r="D488" s="240"/>
      <c r="E488" s="227"/>
      <c r="F488" s="228"/>
      <c r="G488" s="229"/>
      <c r="H488" s="281">
        <f t="shared" ref="H488:H497" si="39">L488+M488+N488</f>
        <v>0</v>
      </c>
      <c r="I488" s="240"/>
      <c r="J488" s="229"/>
    </row>
    <row r="489" spans="1:10">
      <c r="A489" s="167" t="s">
        <v>153</v>
      </c>
      <c r="B489" s="284">
        <v>0</v>
      </c>
      <c r="C489" s="287">
        <v>0</v>
      </c>
      <c r="D489" s="284"/>
      <c r="E489" s="227"/>
      <c r="F489" s="228"/>
      <c r="G489" s="229"/>
      <c r="H489" s="281">
        <f t="shared" si="39"/>
        <v>0</v>
      </c>
      <c r="I489" s="240"/>
      <c r="J489" s="229"/>
    </row>
    <row r="490" spans="1:10">
      <c r="A490" s="167" t="s">
        <v>154</v>
      </c>
      <c r="B490" s="240">
        <v>0</v>
      </c>
      <c r="C490" s="287">
        <v>0</v>
      </c>
      <c r="D490" s="240"/>
      <c r="E490" s="227"/>
      <c r="F490" s="240"/>
      <c r="G490" s="229"/>
      <c r="H490" s="281">
        <f t="shared" si="39"/>
        <v>0</v>
      </c>
      <c r="I490" s="240"/>
      <c r="J490" s="229"/>
    </row>
    <row r="491" spans="1:12">
      <c r="A491" s="283" t="s">
        <v>476</v>
      </c>
      <c r="B491" s="240">
        <v>11</v>
      </c>
      <c r="C491" s="287">
        <v>22.46</v>
      </c>
      <c r="D491" s="240">
        <v>8</v>
      </c>
      <c r="E491" s="227"/>
      <c r="F491" s="240"/>
      <c r="G491" s="229"/>
      <c r="H491" s="281">
        <f t="shared" si="39"/>
        <v>67</v>
      </c>
      <c r="I491" s="240"/>
      <c r="J491" s="229"/>
      <c r="L491">
        <v>67</v>
      </c>
    </row>
    <row r="492" spans="1:10">
      <c r="A492" s="283" t="s">
        <v>477</v>
      </c>
      <c r="B492" s="240">
        <v>0</v>
      </c>
      <c r="C492" s="287">
        <v>0</v>
      </c>
      <c r="D492" s="240">
        <v>474</v>
      </c>
      <c r="E492" s="227"/>
      <c r="F492" s="228"/>
      <c r="G492" s="229"/>
      <c r="H492" s="281">
        <f t="shared" si="39"/>
        <v>0</v>
      </c>
      <c r="I492" s="240"/>
      <c r="J492" s="229"/>
    </row>
    <row r="493" spans="1:10">
      <c r="A493" s="283" t="s">
        <v>478</v>
      </c>
      <c r="B493" s="240">
        <v>0</v>
      </c>
      <c r="C493" s="287">
        <v>0</v>
      </c>
      <c r="D493" s="240"/>
      <c r="E493" s="227"/>
      <c r="F493" s="240"/>
      <c r="G493" s="229"/>
      <c r="H493" s="281">
        <f t="shared" si="39"/>
        <v>0</v>
      </c>
      <c r="I493" s="240"/>
      <c r="J493" s="229"/>
    </row>
    <row r="494" spans="1:14">
      <c r="A494" s="283" t="s">
        <v>479</v>
      </c>
      <c r="B494" s="240">
        <v>94</v>
      </c>
      <c r="C494" s="287">
        <v>80</v>
      </c>
      <c r="D494" s="240">
        <v>1</v>
      </c>
      <c r="E494" s="227"/>
      <c r="F494" s="228"/>
      <c r="G494" s="229"/>
      <c r="H494" s="281">
        <f t="shared" si="39"/>
        <v>144</v>
      </c>
      <c r="I494" s="240"/>
      <c r="J494" s="229"/>
      <c r="M494">
        <v>65</v>
      </c>
      <c r="N494">
        <v>79</v>
      </c>
    </row>
    <row r="495" spans="1:12">
      <c r="A495" s="283" t="s">
        <v>480</v>
      </c>
      <c r="B495" s="240">
        <v>103</v>
      </c>
      <c r="C495" s="287">
        <v>96.179669</v>
      </c>
      <c r="D495" s="240">
        <v>103</v>
      </c>
      <c r="E495" s="227"/>
      <c r="F495" s="228"/>
      <c r="G495" s="229"/>
      <c r="H495" s="281">
        <f t="shared" si="39"/>
        <v>97</v>
      </c>
      <c r="I495" s="240"/>
      <c r="J495" s="229"/>
      <c r="L495">
        <v>97</v>
      </c>
    </row>
    <row r="496" spans="1:10">
      <c r="A496" s="283" t="s">
        <v>481</v>
      </c>
      <c r="B496" s="240">
        <v>0</v>
      </c>
      <c r="C496" s="287">
        <v>0</v>
      </c>
      <c r="D496" s="240"/>
      <c r="E496" s="227"/>
      <c r="F496" s="228"/>
      <c r="G496" s="229"/>
      <c r="H496" s="281">
        <f t="shared" si="39"/>
        <v>0</v>
      </c>
      <c r="I496" s="240"/>
      <c r="J496" s="229"/>
    </row>
    <row r="497" spans="1:12">
      <c r="A497" s="283" t="s">
        <v>482</v>
      </c>
      <c r="B497" s="240">
        <v>56</v>
      </c>
      <c r="C497" s="287">
        <v>6.2</v>
      </c>
      <c r="D497" s="240">
        <v>6</v>
      </c>
      <c r="E497" s="227"/>
      <c r="F497" s="228"/>
      <c r="G497" s="229"/>
      <c r="H497" s="281">
        <f t="shared" si="39"/>
        <v>6</v>
      </c>
      <c r="I497" s="240"/>
      <c r="J497" s="229"/>
      <c r="L497">
        <v>6</v>
      </c>
    </row>
    <row r="498" spans="1:10">
      <c r="A498" s="298" t="s">
        <v>483</v>
      </c>
      <c r="B498" s="276"/>
      <c r="C498" s="277"/>
      <c r="D498" s="276"/>
      <c r="E498" s="278"/>
      <c r="F498" s="276">
        <f>D498-B498</f>
        <v>0</v>
      </c>
      <c r="G498" s="279"/>
      <c r="H498" s="277"/>
      <c r="I498" s="295">
        <f>H498-C498</f>
        <v>0</v>
      </c>
      <c r="J498" s="279"/>
    </row>
    <row r="499" spans="1:10">
      <c r="A499" s="283" t="s">
        <v>152</v>
      </c>
      <c r="B499" s="283"/>
      <c r="C499" s="286">
        <v>0</v>
      </c>
      <c r="D499" s="283"/>
      <c r="E499" s="227"/>
      <c r="F499" s="228"/>
      <c r="G499" s="229"/>
      <c r="H499" s="281">
        <f t="shared" ref="H499:H506" si="40">L499+M499+N499</f>
        <v>0</v>
      </c>
      <c r="I499" s="240"/>
      <c r="J499" s="229"/>
    </row>
    <row r="500" spans="1:10">
      <c r="A500" s="283" t="s">
        <v>153</v>
      </c>
      <c r="B500" s="283"/>
      <c r="C500" s="287">
        <v>0</v>
      </c>
      <c r="D500" s="283"/>
      <c r="E500" s="227"/>
      <c r="F500" s="228"/>
      <c r="G500" s="229"/>
      <c r="H500" s="281">
        <f t="shared" si="40"/>
        <v>0</v>
      </c>
      <c r="I500" s="240"/>
      <c r="J500" s="229"/>
    </row>
    <row r="501" spans="1:10">
      <c r="A501" s="283" t="s">
        <v>154</v>
      </c>
      <c r="B501" s="240"/>
      <c r="C501" s="287">
        <v>0</v>
      </c>
      <c r="D501" s="240"/>
      <c r="E501" s="227"/>
      <c r="F501" s="228"/>
      <c r="G501" s="229"/>
      <c r="H501" s="281">
        <f t="shared" si="40"/>
        <v>0</v>
      </c>
      <c r="I501" s="240"/>
      <c r="J501" s="229"/>
    </row>
    <row r="502" spans="1:10">
      <c r="A502" s="283" t="s">
        <v>484</v>
      </c>
      <c r="B502" s="240"/>
      <c r="C502" s="287">
        <v>0</v>
      </c>
      <c r="D502" s="240"/>
      <c r="E502" s="227"/>
      <c r="F502" s="228"/>
      <c r="G502" s="229"/>
      <c r="H502" s="281">
        <f t="shared" si="40"/>
        <v>0</v>
      </c>
      <c r="I502" s="240"/>
      <c r="J502" s="229"/>
    </row>
    <row r="503" spans="1:10">
      <c r="A503" s="283" t="s">
        <v>485</v>
      </c>
      <c r="B503" s="240"/>
      <c r="C503" s="287">
        <v>0</v>
      </c>
      <c r="D503" s="240"/>
      <c r="E503" s="227"/>
      <c r="F503" s="228"/>
      <c r="G503" s="229"/>
      <c r="H503" s="281">
        <f t="shared" si="40"/>
        <v>0</v>
      </c>
      <c r="I503" s="240"/>
      <c r="J503" s="229"/>
    </row>
    <row r="504" spans="1:10">
      <c r="A504" s="283" t="s">
        <v>486</v>
      </c>
      <c r="B504" s="283"/>
      <c r="C504" s="287">
        <v>0</v>
      </c>
      <c r="D504" s="283"/>
      <c r="E504" s="227"/>
      <c r="F504" s="228"/>
      <c r="G504" s="229"/>
      <c r="H504" s="281">
        <f t="shared" si="40"/>
        <v>0</v>
      </c>
      <c r="I504" s="240"/>
      <c r="J504" s="229"/>
    </row>
    <row r="505" spans="1:10">
      <c r="A505" s="283" t="s">
        <v>487</v>
      </c>
      <c r="B505" s="240"/>
      <c r="C505" s="287">
        <v>0</v>
      </c>
      <c r="D505" s="240"/>
      <c r="E505" s="227"/>
      <c r="F505" s="228"/>
      <c r="G505" s="229"/>
      <c r="H505" s="281">
        <f t="shared" si="40"/>
        <v>0</v>
      </c>
      <c r="I505" s="240"/>
      <c r="J505" s="229"/>
    </row>
    <row r="506" spans="1:10">
      <c r="A506" s="283" t="s">
        <v>488</v>
      </c>
      <c r="B506" s="283"/>
      <c r="C506" s="287">
        <v>0</v>
      </c>
      <c r="D506" s="283"/>
      <c r="E506" s="227"/>
      <c r="F506" s="228"/>
      <c r="G506" s="229"/>
      <c r="H506" s="281">
        <f t="shared" si="40"/>
        <v>0</v>
      </c>
      <c r="I506" s="240"/>
      <c r="J506" s="229"/>
    </row>
    <row r="507" spans="1:10">
      <c r="A507" s="298" t="s">
        <v>489</v>
      </c>
      <c r="B507" s="276">
        <v>935</v>
      </c>
      <c r="C507" s="277">
        <v>534.093591</v>
      </c>
      <c r="D507" s="276">
        <f>SUM(D508:D514)</f>
        <v>535</v>
      </c>
      <c r="E507" s="278">
        <f>D507/C507*100</f>
        <v>100.169709769088</v>
      </c>
      <c r="F507" s="276">
        <f>D507-B507</f>
        <v>-400</v>
      </c>
      <c r="G507" s="279">
        <f>(D507/B507-1)*100</f>
        <v>-42.7807486631016</v>
      </c>
      <c r="H507" s="277">
        <f>SUM(H508:H514)</f>
        <v>541</v>
      </c>
      <c r="I507" s="295">
        <f>H507-C507</f>
        <v>6.90640900000005</v>
      </c>
      <c r="J507" s="279">
        <f>(H507/C507-1)*100</f>
        <v>1.2931083833208</v>
      </c>
    </row>
    <row r="508" spans="1:10">
      <c r="A508" s="283" t="s">
        <v>152</v>
      </c>
      <c r="B508" s="228">
        <v>0</v>
      </c>
      <c r="C508" s="306">
        <v>0</v>
      </c>
      <c r="D508" s="228"/>
      <c r="E508" s="227"/>
      <c r="F508" s="228"/>
      <c r="G508" s="229"/>
      <c r="H508" s="281">
        <f t="shared" ref="H508:H514" si="41">L508+M508+N508</f>
        <v>0</v>
      </c>
      <c r="I508" s="240"/>
      <c r="J508" s="229"/>
    </row>
    <row r="509" spans="1:12">
      <c r="A509" s="283" t="s">
        <v>153</v>
      </c>
      <c r="B509" s="283">
        <v>70</v>
      </c>
      <c r="C509" s="287">
        <v>0</v>
      </c>
      <c r="D509" s="283"/>
      <c r="E509" s="227"/>
      <c r="F509" s="228"/>
      <c r="G509" s="229"/>
      <c r="H509" s="281">
        <f t="shared" si="41"/>
        <v>33</v>
      </c>
      <c r="I509" s="240"/>
      <c r="J509" s="229"/>
      <c r="L509">
        <v>33</v>
      </c>
    </row>
    <row r="510" spans="1:10">
      <c r="A510" s="283" t="s">
        <v>154</v>
      </c>
      <c r="B510" s="283">
        <v>0</v>
      </c>
      <c r="C510" s="287">
        <v>0</v>
      </c>
      <c r="D510" s="283"/>
      <c r="E510" s="227"/>
      <c r="F510" s="228"/>
      <c r="G510" s="229"/>
      <c r="H510" s="281">
        <f t="shared" si="41"/>
        <v>0</v>
      </c>
      <c r="I510" s="240"/>
      <c r="J510" s="229"/>
    </row>
    <row r="511" spans="1:10">
      <c r="A511" s="283" t="s">
        <v>490</v>
      </c>
      <c r="B511" s="240"/>
      <c r="C511" s="287">
        <v>534.093591</v>
      </c>
      <c r="D511" s="240"/>
      <c r="E511" s="227"/>
      <c r="F511" s="228"/>
      <c r="G511" s="229"/>
      <c r="H511" s="281">
        <f t="shared" si="41"/>
        <v>0</v>
      </c>
      <c r="I511" s="240"/>
      <c r="J511" s="229"/>
    </row>
    <row r="512" spans="1:10">
      <c r="A512" s="283" t="s">
        <v>491</v>
      </c>
      <c r="B512" s="240">
        <v>713</v>
      </c>
      <c r="C512" s="287"/>
      <c r="D512" s="240"/>
      <c r="E512" s="227"/>
      <c r="F512" s="228"/>
      <c r="G512" s="229"/>
      <c r="H512" s="281">
        <f t="shared" si="41"/>
        <v>0</v>
      </c>
      <c r="I512" s="240"/>
      <c r="J512" s="229"/>
    </row>
    <row r="513" spans="1:12">
      <c r="A513" s="283" t="s">
        <v>492</v>
      </c>
      <c r="B513" s="240">
        <v>2</v>
      </c>
      <c r="C513" s="287"/>
      <c r="D513" s="240">
        <v>516</v>
      </c>
      <c r="E513" s="227"/>
      <c r="F513" s="228"/>
      <c r="G513" s="229"/>
      <c r="H513" s="281">
        <f t="shared" si="41"/>
        <v>508</v>
      </c>
      <c r="I513" s="240"/>
      <c r="J513" s="229"/>
      <c r="L513">
        <v>508</v>
      </c>
    </row>
    <row r="514" spans="1:10">
      <c r="A514" s="283" t="s">
        <v>493</v>
      </c>
      <c r="B514" s="283">
        <v>150</v>
      </c>
      <c r="C514" s="287">
        <v>0</v>
      </c>
      <c r="D514" s="283">
        <v>19</v>
      </c>
      <c r="E514" s="227"/>
      <c r="F514" s="228"/>
      <c r="G514" s="229"/>
      <c r="H514" s="281">
        <f t="shared" si="41"/>
        <v>0</v>
      </c>
      <c r="I514" s="240"/>
      <c r="J514" s="229"/>
    </row>
    <row r="515" spans="1:10">
      <c r="A515" s="298" t="s">
        <v>494</v>
      </c>
      <c r="B515" s="276">
        <v>64</v>
      </c>
      <c r="C515" s="277">
        <v>208.53</v>
      </c>
      <c r="D515" s="276">
        <f>SUM(D516:D518)</f>
        <v>221</v>
      </c>
      <c r="E515" s="278">
        <v>103.717185087139</v>
      </c>
      <c r="F515" s="276">
        <f>D515-B515</f>
        <v>157</v>
      </c>
      <c r="G515" s="279">
        <f>(D515/B515-1)*100</f>
        <v>245.3125</v>
      </c>
      <c r="H515" s="277"/>
      <c r="I515" s="295">
        <f>H515-C515</f>
        <v>-208.53</v>
      </c>
      <c r="J515" s="279">
        <f>(H515/C515-1)*100</f>
        <v>-100</v>
      </c>
    </row>
    <row r="516" spans="1:10">
      <c r="A516" s="167" t="s">
        <v>495</v>
      </c>
      <c r="B516" s="240">
        <v>0</v>
      </c>
      <c r="C516" s="287">
        <v>0</v>
      </c>
      <c r="D516" s="240"/>
      <c r="E516" s="227"/>
      <c r="F516" s="228"/>
      <c r="G516" s="229"/>
      <c r="H516" s="281">
        <f>L516+M516+N516</f>
        <v>0</v>
      </c>
      <c r="I516" s="240"/>
      <c r="J516" s="229"/>
    </row>
    <row r="517" spans="1:10">
      <c r="A517" s="167" t="s">
        <v>496</v>
      </c>
      <c r="B517" s="240">
        <v>0</v>
      </c>
      <c r="C517" s="287">
        <v>0</v>
      </c>
      <c r="D517" s="240"/>
      <c r="E517" s="227"/>
      <c r="F517" s="228"/>
      <c r="G517" s="229"/>
      <c r="H517" s="281">
        <f>L517+M517+N517</f>
        <v>0</v>
      </c>
      <c r="I517" s="240"/>
      <c r="J517" s="229"/>
    </row>
    <row r="518" spans="1:10">
      <c r="A518" s="167" t="s">
        <v>497</v>
      </c>
      <c r="B518" s="240">
        <v>64</v>
      </c>
      <c r="C518" s="287">
        <v>208.53</v>
      </c>
      <c r="D518" s="240">
        <v>221</v>
      </c>
      <c r="E518" s="227"/>
      <c r="F518" s="228"/>
      <c r="G518" s="229"/>
      <c r="H518" s="281">
        <f>L518+M518+N518</f>
        <v>0</v>
      </c>
      <c r="I518" s="240"/>
      <c r="J518" s="229"/>
    </row>
    <row r="519" s="208" customFormat="1" spans="1:10">
      <c r="A519" s="270" t="s">
        <v>498</v>
      </c>
      <c r="B519" s="271">
        <f>B520+B534+B542+B544+B552+B556+B566+B574+B581+B589+B598+B603+B606+B609+B612+B615+B618+B622+B627+B635+B638</f>
        <v>54992</v>
      </c>
      <c r="C519" s="272">
        <v>56034.565701</v>
      </c>
      <c r="D519" s="271">
        <f>D520+D534+D542+D544+D552+D556+D566+D574+D581+D589+D598+D603+D606+D609+D612+D615+D618+D622+D627+D635+D638</f>
        <v>58226</v>
      </c>
      <c r="E519" s="273">
        <f>D519/C519*100</f>
        <v>103.910861575502</v>
      </c>
      <c r="F519" s="271">
        <f>D519-B519</f>
        <v>3234</v>
      </c>
      <c r="G519" s="274">
        <f>(D519/B519-1)*100</f>
        <v>5.88085539714867</v>
      </c>
      <c r="H519" s="272">
        <f>H520+H534+H542+H544+H552+H556+H566+H574+H581+H589+H598+H603+H606+H609+H612+H615+H618+H622+H627+H635+H638</f>
        <v>55898</v>
      </c>
      <c r="I519" s="294">
        <f>H519-C519</f>
        <v>-136.565701000007</v>
      </c>
      <c r="J519" s="274">
        <f>(H519/C519-1)*100</f>
        <v>-0.243716890265055</v>
      </c>
    </row>
    <row r="520" spans="1:10">
      <c r="A520" s="298" t="s">
        <v>499</v>
      </c>
      <c r="B520" s="276">
        <v>2289</v>
      </c>
      <c r="C520" s="277">
        <v>1874.489652</v>
      </c>
      <c r="D520" s="276">
        <f>SUM(D521:D533)</f>
        <v>1754</v>
      </c>
      <c r="E520" s="278">
        <f>D520/C520*100</f>
        <v>93.5721356545531</v>
      </c>
      <c r="F520" s="276">
        <f>D520-B520</f>
        <v>-535</v>
      </c>
      <c r="G520" s="279">
        <f>(D520/B520-1)*100</f>
        <v>-23.3726518130188</v>
      </c>
      <c r="H520" s="277">
        <f>SUM(H521:H533)</f>
        <v>1796</v>
      </c>
      <c r="I520" s="295">
        <f>H520-C520</f>
        <v>-78.489652</v>
      </c>
      <c r="J520" s="279">
        <f>(H520/C520-1)*100</f>
        <v>-4.18725448370734</v>
      </c>
    </row>
    <row r="521" spans="1:12">
      <c r="A521" s="167" t="s">
        <v>152</v>
      </c>
      <c r="B521" s="240">
        <v>152</v>
      </c>
      <c r="C521" s="287">
        <v>0</v>
      </c>
      <c r="D521" s="240">
        <v>180</v>
      </c>
      <c r="E521" s="227"/>
      <c r="F521" s="228"/>
      <c r="G521" s="229"/>
      <c r="H521" s="281">
        <f t="shared" ref="H521:H533" si="42">L521+M521+N521</f>
        <v>171</v>
      </c>
      <c r="I521" s="240"/>
      <c r="J521" s="229"/>
      <c r="L521">
        <v>171</v>
      </c>
    </row>
    <row r="522" spans="1:12">
      <c r="A522" s="167" t="s">
        <v>153</v>
      </c>
      <c r="B522" s="240">
        <v>167</v>
      </c>
      <c r="C522" s="287">
        <v>0</v>
      </c>
      <c r="D522" s="240">
        <v>164</v>
      </c>
      <c r="E522" s="227"/>
      <c r="F522" s="228"/>
      <c r="G522" s="229"/>
      <c r="H522" s="281">
        <f t="shared" si="42"/>
        <v>215</v>
      </c>
      <c r="I522" s="240"/>
      <c r="J522" s="229"/>
      <c r="L522">
        <v>215</v>
      </c>
    </row>
    <row r="523" spans="1:10">
      <c r="A523" s="167" t="s">
        <v>154</v>
      </c>
      <c r="B523" s="240">
        <v>0</v>
      </c>
      <c r="C523" s="287">
        <v>0</v>
      </c>
      <c r="D523" s="240"/>
      <c r="E523" s="227"/>
      <c r="F523" s="228"/>
      <c r="G523" s="229"/>
      <c r="H523" s="281">
        <f t="shared" si="42"/>
        <v>0</v>
      </c>
      <c r="I523" s="240"/>
      <c r="J523" s="229"/>
    </row>
    <row r="524" spans="1:10">
      <c r="A524" s="167" t="s">
        <v>500</v>
      </c>
      <c r="B524" s="240">
        <v>0</v>
      </c>
      <c r="C524" s="287">
        <v>0</v>
      </c>
      <c r="D524" s="240"/>
      <c r="E524" s="227"/>
      <c r="F524" s="228"/>
      <c r="G524" s="229"/>
      <c r="H524" s="281">
        <f t="shared" si="42"/>
        <v>0</v>
      </c>
      <c r="I524" s="240"/>
      <c r="J524" s="229"/>
    </row>
    <row r="525" spans="1:12">
      <c r="A525" s="167" t="s">
        <v>501</v>
      </c>
      <c r="B525" s="240">
        <v>109</v>
      </c>
      <c r="C525" s="287">
        <v>0</v>
      </c>
      <c r="D525" s="240">
        <v>45</v>
      </c>
      <c r="E525" s="227"/>
      <c r="F525" s="228"/>
      <c r="G525" s="229"/>
      <c r="H525" s="281">
        <f t="shared" si="42"/>
        <v>40</v>
      </c>
      <c r="I525" s="240"/>
      <c r="J525" s="229"/>
      <c r="L525">
        <v>40</v>
      </c>
    </row>
    <row r="526" spans="1:10">
      <c r="A526" s="167" t="s">
        <v>502</v>
      </c>
      <c r="B526" s="240">
        <v>0</v>
      </c>
      <c r="C526" s="287">
        <v>0</v>
      </c>
      <c r="D526" s="240"/>
      <c r="E526" s="227"/>
      <c r="F526" s="228"/>
      <c r="G526" s="229"/>
      <c r="H526" s="281">
        <f t="shared" si="42"/>
        <v>0</v>
      </c>
      <c r="I526" s="240"/>
      <c r="J526" s="229"/>
    </row>
    <row r="527" spans="1:12">
      <c r="A527" s="167" t="s">
        <v>503</v>
      </c>
      <c r="B527" s="240">
        <v>587</v>
      </c>
      <c r="C527" s="287">
        <v>1811.489652</v>
      </c>
      <c r="D527" s="240">
        <v>493</v>
      </c>
      <c r="E527" s="227"/>
      <c r="F527" s="228"/>
      <c r="G527" s="229"/>
      <c r="H527" s="281">
        <f t="shared" si="42"/>
        <v>478</v>
      </c>
      <c r="I527" s="240"/>
      <c r="J527" s="229"/>
      <c r="L527">
        <v>478</v>
      </c>
    </row>
    <row r="528" spans="1:10">
      <c r="A528" s="167" t="s">
        <v>195</v>
      </c>
      <c r="B528" s="240">
        <v>0</v>
      </c>
      <c r="C528" s="287">
        <v>0</v>
      </c>
      <c r="D528" s="240"/>
      <c r="E528" s="227"/>
      <c r="F528" s="228"/>
      <c r="G528" s="229"/>
      <c r="H528" s="281">
        <f t="shared" si="42"/>
        <v>0</v>
      </c>
      <c r="I528" s="240"/>
      <c r="J528" s="229"/>
    </row>
    <row r="529" spans="1:12">
      <c r="A529" s="167" t="s">
        <v>504</v>
      </c>
      <c r="B529" s="240">
        <v>764</v>
      </c>
      <c r="C529" s="287">
        <v>0</v>
      </c>
      <c r="D529" s="240">
        <v>649</v>
      </c>
      <c r="E529" s="227"/>
      <c r="F529" s="228"/>
      <c r="G529" s="229"/>
      <c r="H529" s="281">
        <f t="shared" si="42"/>
        <v>643</v>
      </c>
      <c r="I529" s="240"/>
      <c r="J529" s="229"/>
      <c r="L529">
        <v>643</v>
      </c>
    </row>
    <row r="530" spans="1:10">
      <c r="A530" s="167" t="s">
        <v>505</v>
      </c>
      <c r="B530" s="240"/>
      <c r="C530" s="287">
        <v>0</v>
      </c>
      <c r="D530" s="240"/>
      <c r="E530" s="227"/>
      <c r="F530" s="228"/>
      <c r="G530" s="229"/>
      <c r="H530" s="281">
        <f t="shared" si="42"/>
        <v>0</v>
      </c>
      <c r="I530" s="240"/>
      <c r="J530" s="229"/>
    </row>
    <row r="531" spans="1:12">
      <c r="A531" s="167" t="s">
        <v>506</v>
      </c>
      <c r="B531" s="240">
        <v>122</v>
      </c>
      <c r="C531" s="287">
        <v>0</v>
      </c>
      <c r="D531" s="240">
        <v>65</v>
      </c>
      <c r="E531" s="227"/>
      <c r="F531" s="228"/>
      <c r="G531" s="229"/>
      <c r="H531" s="281">
        <f t="shared" si="42"/>
        <v>55</v>
      </c>
      <c r="I531" s="240"/>
      <c r="J531" s="229"/>
      <c r="L531">
        <v>55</v>
      </c>
    </row>
    <row r="532" spans="1:12">
      <c r="A532" s="167" t="s">
        <v>507</v>
      </c>
      <c r="B532" s="240">
        <v>49</v>
      </c>
      <c r="C532" s="287">
        <v>0</v>
      </c>
      <c r="D532" s="240">
        <v>30</v>
      </c>
      <c r="E532" s="227"/>
      <c r="F532" s="228"/>
      <c r="G532" s="229"/>
      <c r="H532" s="281">
        <f t="shared" si="42"/>
        <v>47</v>
      </c>
      <c r="I532" s="240"/>
      <c r="J532" s="229"/>
      <c r="L532">
        <v>47</v>
      </c>
    </row>
    <row r="533" spans="1:14">
      <c r="A533" s="167" t="s">
        <v>508</v>
      </c>
      <c r="B533" s="240">
        <v>339</v>
      </c>
      <c r="C533" s="287">
        <v>63</v>
      </c>
      <c r="D533" s="240">
        <v>128</v>
      </c>
      <c r="E533" s="227"/>
      <c r="F533" s="228"/>
      <c r="G533" s="229"/>
      <c r="H533" s="281">
        <f t="shared" si="42"/>
        <v>147</v>
      </c>
      <c r="I533" s="240"/>
      <c r="J533" s="229"/>
      <c r="L533">
        <v>23</v>
      </c>
      <c r="M533">
        <v>59</v>
      </c>
      <c r="N533">
        <v>65</v>
      </c>
    </row>
    <row r="534" spans="1:10">
      <c r="A534" s="298" t="s">
        <v>509</v>
      </c>
      <c r="B534" s="276">
        <v>572</v>
      </c>
      <c r="C534" s="277">
        <v>958.520705</v>
      </c>
      <c r="D534" s="276">
        <f>SUM(D535:D541)</f>
        <v>477</v>
      </c>
      <c r="E534" s="278">
        <f>D534/C534*100</f>
        <v>49.7641832369182</v>
      </c>
      <c r="F534" s="276">
        <f>D534-B534</f>
        <v>-95</v>
      </c>
      <c r="G534" s="279">
        <f>(D534/B534-1)*100</f>
        <v>-16.6083916083916</v>
      </c>
      <c r="H534" s="277">
        <f>SUM(H535:H541)</f>
        <v>2605</v>
      </c>
      <c r="I534" s="295">
        <f>H534-C534</f>
        <v>1646.479295</v>
      </c>
      <c r="J534" s="279">
        <f>(H534/C534-1)*100</f>
        <v>171.772950381912</v>
      </c>
    </row>
    <row r="535" spans="1:12">
      <c r="A535" s="167" t="s">
        <v>152</v>
      </c>
      <c r="B535" s="240">
        <v>185</v>
      </c>
      <c r="C535" s="287">
        <v>134.913518</v>
      </c>
      <c r="D535" s="240">
        <v>126</v>
      </c>
      <c r="E535" s="227"/>
      <c r="F535" s="228"/>
      <c r="G535" s="229"/>
      <c r="H535" s="281">
        <f t="shared" ref="H535:H541" si="43">L535+M535+N535</f>
        <v>130</v>
      </c>
      <c r="I535" s="240"/>
      <c r="J535" s="229"/>
      <c r="L535">
        <v>130</v>
      </c>
    </row>
    <row r="536" spans="1:12">
      <c r="A536" s="167" t="s">
        <v>153</v>
      </c>
      <c r="B536" s="240">
        <v>4</v>
      </c>
      <c r="C536" s="287">
        <v>50.08</v>
      </c>
      <c r="D536" s="240">
        <v>46</v>
      </c>
      <c r="E536" s="227"/>
      <c r="F536" s="228"/>
      <c r="G536" s="229"/>
      <c r="H536" s="281">
        <f t="shared" si="43"/>
        <v>9</v>
      </c>
      <c r="I536" s="240"/>
      <c r="J536" s="229"/>
      <c r="L536">
        <v>9</v>
      </c>
    </row>
    <row r="537" spans="1:10">
      <c r="A537" s="167" t="s">
        <v>154</v>
      </c>
      <c r="B537" s="240">
        <v>0</v>
      </c>
      <c r="C537" s="287">
        <v>0</v>
      </c>
      <c r="D537" s="240"/>
      <c r="E537" s="227"/>
      <c r="F537" s="228"/>
      <c r="G537" s="229"/>
      <c r="H537" s="281">
        <f t="shared" si="43"/>
        <v>0</v>
      </c>
      <c r="I537" s="240"/>
      <c r="J537" s="229"/>
    </row>
    <row r="538" spans="1:10">
      <c r="A538" s="167" t="s">
        <v>510</v>
      </c>
      <c r="B538" s="240"/>
      <c r="C538" s="287">
        <v>0</v>
      </c>
      <c r="D538" s="240"/>
      <c r="E538" s="227"/>
      <c r="F538" s="228"/>
      <c r="G538" s="229"/>
      <c r="H538" s="281">
        <f t="shared" si="43"/>
        <v>0</v>
      </c>
      <c r="I538" s="240"/>
      <c r="J538" s="229"/>
    </row>
    <row r="539" spans="1:12">
      <c r="A539" s="167" t="s">
        <v>511</v>
      </c>
      <c r="B539" s="240">
        <v>13</v>
      </c>
      <c r="C539" s="287">
        <v>10.077984</v>
      </c>
      <c r="D539" s="240">
        <v>14</v>
      </c>
      <c r="E539" s="227"/>
      <c r="F539" s="228"/>
      <c r="G539" s="229"/>
      <c r="H539" s="281">
        <f t="shared" si="43"/>
        <v>23</v>
      </c>
      <c r="I539" s="240"/>
      <c r="J539" s="229"/>
      <c r="L539">
        <v>23</v>
      </c>
    </row>
    <row r="540" spans="1:14">
      <c r="A540" s="167" t="s">
        <v>512</v>
      </c>
      <c r="B540" s="240">
        <v>179</v>
      </c>
      <c r="C540" s="287">
        <v>0</v>
      </c>
      <c r="D540" s="240">
        <v>64</v>
      </c>
      <c r="E540" s="227"/>
      <c r="F540" s="228"/>
      <c r="G540" s="229"/>
      <c r="H540" s="281">
        <f t="shared" si="43"/>
        <v>275</v>
      </c>
      <c r="I540" s="240"/>
      <c r="J540" s="229"/>
      <c r="N540">
        <v>275</v>
      </c>
    </row>
    <row r="541" spans="1:14">
      <c r="A541" s="167" t="s">
        <v>513</v>
      </c>
      <c r="B541" s="240">
        <v>191</v>
      </c>
      <c r="C541" s="287">
        <v>763.449203</v>
      </c>
      <c r="D541" s="240">
        <v>227</v>
      </c>
      <c r="E541" s="227"/>
      <c r="F541" s="228"/>
      <c r="G541" s="229"/>
      <c r="H541" s="281">
        <f t="shared" si="43"/>
        <v>2168</v>
      </c>
      <c r="I541" s="240"/>
      <c r="J541" s="229"/>
      <c r="L541">
        <v>202</v>
      </c>
      <c r="M541">
        <v>1635</v>
      </c>
      <c r="N541">
        <f>324+7</f>
        <v>331</v>
      </c>
    </row>
    <row r="542" spans="1:10">
      <c r="A542" s="298" t="s">
        <v>514</v>
      </c>
      <c r="B542" s="276"/>
      <c r="C542" s="277"/>
      <c r="D542" s="276"/>
      <c r="E542" s="278"/>
      <c r="F542" s="276"/>
      <c r="G542" s="279"/>
      <c r="H542" s="277"/>
      <c r="I542" s="295"/>
      <c r="J542" s="279"/>
    </row>
    <row r="543" spans="1:10">
      <c r="A543" s="167" t="s">
        <v>515</v>
      </c>
      <c r="B543" s="240"/>
      <c r="C543" s="287">
        <v>0</v>
      </c>
      <c r="D543" s="240"/>
      <c r="E543" s="227"/>
      <c r="F543" s="228"/>
      <c r="G543" s="229"/>
      <c r="H543" s="281">
        <f>L543+M543+N543</f>
        <v>0</v>
      </c>
      <c r="I543" s="240"/>
      <c r="J543" s="229"/>
    </row>
    <row r="544" spans="1:10">
      <c r="A544" s="298" t="s">
        <v>516</v>
      </c>
      <c r="B544" s="276">
        <v>26266</v>
      </c>
      <c r="C544" s="277">
        <v>28945.062296</v>
      </c>
      <c r="D544" s="276">
        <f>SUM(D545:D551)</f>
        <v>31806</v>
      </c>
      <c r="E544" s="278">
        <f>D544/C544*100</f>
        <v>109.884026763333</v>
      </c>
      <c r="F544" s="276">
        <f>D544-B544</f>
        <v>5540</v>
      </c>
      <c r="G544" s="279">
        <f>(D544/B544-1)*100</f>
        <v>21.0919058859362</v>
      </c>
      <c r="H544" s="277">
        <f>SUM(H545:H551)</f>
        <v>27639</v>
      </c>
      <c r="I544" s="295">
        <f>H544-C544</f>
        <v>-1306.062296</v>
      </c>
      <c r="J544" s="279">
        <f>(H544/C544-1)*100</f>
        <v>-4.5122110384281</v>
      </c>
    </row>
    <row r="545" spans="1:12">
      <c r="A545" s="167" t="s">
        <v>517</v>
      </c>
      <c r="B545" s="240">
        <v>1237</v>
      </c>
      <c r="C545" s="287">
        <v>981.395712</v>
      </c>
      <c r="D545" s="240">
        <v>1651</v>
      </c>
      <c r="E545" s="227"/>
      <c r="F545" s="228"/>
      <c r="G545" s="229"/>
      <c r="H545" s="281">
        <f t="shared" ref="H545:H551" si="44">L545+M545+N545</f>
        <v>1609</v>
      </c>
      <c r="I545" s="240"/>
      <c r="J545" s="229"/>
      <c r="L545">
        <v>1609</v>
      </c>
    </row>
    <row r="546" spans="1:12">
      <c r="A546" s="167" t="s">
        <v>518</v>
      </c>
      <c r="B546" s="240">
        <v>2963</v>
      </c>
      <c r="C546" s="287">
        <v>2597.810119</v>
      </c>
      <c r="D546" s="240">
        <v>3434</v>
      </c>
      <c r="E546" s="227"/>
      <c r="F546" s="228"/>
      <c r="G546" s="229"/>
      <c r="H546" s="281">
        <f t="shared" si="44"/>
        <v>2992</v>
      </c>
      <c r="I546" s="240"/>
      <c r="J546" s="229"/>
      <c r="L546">
        <v>2992</v>
      </c>
    </row>
    <row r="547" spans="1:10">
      <c r="A547" s="167" t="s">
        <v>519</v>
      </c>
      <c r="B547" s="240">
        <v>0</v>
      </c>
      <c r="C547" s="287">
        <v>0</v>
      </c>
      <c r="D547" s="240"/>
      <c r="E547" s="227"/>
      <c r="F547" s="228"/>
      <c r="G547" s="229"/>
      <c r="H547" s="281">
        <f t="shared" si="44"/>
        <v>0</v>
      </c>
      <c r="I547" s="240"/>
      <c r="J547" s="229"/>
    </row>
    <row r="548" spans="1:12">
      <c r="A548" s="167" t="s">
        <v>520</v>
      </c>
      <c r="B548" s="240">
        <v>9464</v>
      </c>
      <c r="C548" s="287">
        <v>10982.747503</v>
      </c>
      <c r="D548" s="240">
        <v>10941</v>
      </c>
      <c r="E548" s="227"/>
      <c r="F548" s="228"/>
      <c r="G548" s="229"/>
      <c r="H548" s="281">
        <f t="shared" si="44"/>
        <v>13574</v>
      </c>
      <c r="I548" s="240"/>
      <c r="J548" s="229"/>
      <c r="L548">
        <v>13574</v>
      </c>
    </row>
    <row r="549" spans="1:12">
      <c r="A549" s="167" t="s">
        <v>521</v>
      </c>
      <c r="B549" s="240">
        <v>4620</v>
      </c>
      <c r="C549" s="287">
        <v>5221.201258</v>
      </c>
      <c r="D549" s="240">
        <v>6242</v>
      </c>
      <c r="E549" s="227"/>
      <c r="F549" s="228"/>
      <c r="G549" s="229"/>
      <c r="H549" s="281">
        <f t="shared" si="44"/>
        <v>5210</v>
      </c>
      <c r="I549" s="240"/>
      <c r="J549" s="229"/>
      <c r="L549">
        <v>5210</v>
      </c>
    </row>
    <row r="550" spans="1:14">
      <c r="A550" s="167" t="s">
        <v>522</v>
      </c>
      <c r="B550" s="240">
        <v>7894</v>
      </c>
      <c r="C550" s="287">
        <v>9078</v>
      </c>
      <c r="D550" s="240">
        <v>9454</v>
      </c>
      <c r="E550" s="227"/>
      <c r="F550" s="228"/>
      <c r="G550" s="229"/>
      <c r="H550" s="281">
        <f t="shared" si="44"/>
        <v>4225</v>
      </c>
      <c r="I550" s="240"/>
      <c r="J550" s="229"/>
      <c r="M550">
        <v>2118</v>
      </c>
      <c r="N550">
        <v>2107</v>
      </c>
    </row>
    <row r="551" spans="1:12">
      <c r="A551" s="167" t="s">
        <v>523</v>
      </c>
      <c r="B551" s="240">
        <v>88</v>
      </c>
      <c r="C551" s="287">
        <v>83.907704</v>
      </c>
      <c r="D551" s="240">
        <v>84</v>
      </c>
      <c r="E551" s="227"/>
      <c r="F551" s="228"/>
      <c r="G551" s="229"/>
      <c r="H551" s="281">
        <f t="shared" si="44"/>
        <v>29</v>
      </c>
      <c r="I551" s="240"/>
      <c r="J551" s="229"/>
      <c r="L551">
        <v>29</v>
      </c>
    </row>
    <row r="552" spans="1:10">
      <c r="A552" s="298" t="s">
        <v>524</v>
      </c>
      <c r="B552" s="276">
        <v>34</v>
      </c>
      <c r="C552" s="277">
        <v>9.6</v>
      </c>
      <c r="D552" s="276"/>
      <c r="E552" s="278"/>
      <c r="F552" s="276"/>
      <c r="G552" s="279"/>
      <c r="H552" s="277">
        <f>SUM(H553:H555)</f>
        <v>55</v>
      </c>
      <c r="I552" s="295">
        <f>H552-C552</f>
        <v>45.4</v>
      </c>
      <c r="J552" s="279"/>
    </row>
    <row r="553" spans="1:10">
      <c r="A553" s="167" t="s">
        <v>525</v>
      </c>
      <c r="B553" s="240">
        <v>0</v>
      </c>
      <c r="C553" s="281">
        <v>0</v>
      </c>
      <c r="D553" s="240"/>
      <c r="E553" s="227"/>
      <c r="F553" s="228"/>
      <c r="G553" s="229"/>
      <c r="H553" s="281">
        <f>L553+M553+N553</f>
        <v>0</v>
      </c>
      <c r="I553" s="240"/>
      <c r="J553" s="229"/>
    </row>
    <row r="554" spans="1:10">
      <c r="A554" s="167" t="s">
        <v>526</v>
      </c>
      <c r="B554" s="240">
        <v>0</v>
      </c>
      <c r="C554" s="281">
        <v>0</v>
      </c>
      <c r="D554" s="240"/>
      <c r="E554" s="227"/>
      <c r="F554" s="240"/>
      <c r="G554" s="229"/>
      <c r="H554" s="281">
        <f>L554+M554+N554</f>
        <v>0</v>
      </c>
      <c r="I554" s="240"/>
      <c r="J554" s="229"/>
    </row>
    <row r="555" spans="1:14">
      <c r="A555" s="167" t="s">
        <v>527</v>
      </c>
      <c r="B555" s="240">
        <v>34</v>
      </c>
      <c r="C555" s="281">
        <v>9.6</v>
      </c>
      <c r="D555" s="240"/>
      <c r="E555" s="227"/>
      <c r="F555" s="240"/>
      <c r="G555" s="229"/>
      <c r="H555" s="281">
        <f>L555+M555+N555</f>
        <v>55</v>
      </c>
      <c r="I555" s="240"/>
      <c r="J555" s="229"/>
      <c r="N555">
        <v>55</v>
      </c>
    </row>
    <row r="556" spans="1:10">
      <c r="A556" s="298" t="s">
        <v>528</v>
      </c>
      <c r="B556" s="276">
        <v>1549</v>
      </c>
      <c r="C556" s="277">
        <v>0</v>
      </c>
      <c r="D556" s="276">
        <f>SUM(D557:D565)</f>
        <v>2436</v>
      </c>
      <c r="E556" s="278" t="e">
        <f>D556/C556*100</f>
        <v>#DIV/0!</v>
      </c>
      <c r="F556" s="276">
        <f>D556-B556</f>
        <v>887</v>
      </c>
      <c r="G556" s="279">
        <f>(D556/B556-1)*100</f>
        <v>57.2627501613944</v>
      </c>
      <c r="H556" s="277">
        <f>SUM(H557:H565)</f>
        <v>3498</v>
      </c>
      <c r="I556" s="295">
        <f>H556-C556</f>
        <v>3498</v>
      </c>
      <c r="J556" s="279" t="e">
        <f>(H556/C556-1)*100</f>
        <v>#DIV/0!</v>
      </c>
    </row>
    <row r="557" spans="1:10">
      <c r="A557" s="167" t="s">
        <v>529</v>
      </c>
      <c r="B557" s="240">
        <v>0</v>
      </c>
      <c r="C557" s="281">
        <v>0</v>
      </c>
      <c r="D557" s="240"/>
      <c r="E557" s="227"/>
      <c r="F557" s="228"/>
      <c r="G557" s="229"/>
      <c r="H557" s="281">
        <f t="shared" ref="H557:H565" si="45">L557+M557+N557</f>
        <v>0</v>
      </c>
      <c r="I557" s="240">
        <v>0</v>
      </c>
      <c r="J557" s="229">
        <v>0</v>
      </c>
    </row>
    <row r="558" spans="1:10">
      <c r="A558" s="167" t="s">
        <v>530</v>
      </c>
      <c r="B558" s="240">
        <v>100</v>
      </c>
      <c r="C558" s="281">
        <v>0</v>
      </c>
      <c r="D558" s="240">
        <v>235</v>
      </c>
      <c r="E558" s="227"/>
      <c r="F558" s="228"/>
      <c r="G558" s="229"/>
      <c r="H558" s="281">
        <f t="shared" si="45"/>
        <v>0</v>
      </c>
      <c r="I558" s="240">
        <v>0</v>
      </c>
      <c r="J558" s="229">
        <v>0</v>
      </c>
    </row>
    <row r="559" spans="1:10">
      <c r="A559" s="167" t="s">
        <v>531</v>
      </c>
      <c r="B559" s="240">
        <v>983</v>
      </c>
      <c r="C559" s="281">
        <v>0</v>
      </c>
      <c r="D559" s="240">
        <v>1700</v>
      </c>
      <c r="E559" s="227"/>
      <c r="F559" s="228"/>
      <c r="G559" s="229"/>
      <c r="H559" s="281">
        <f t="shared" si="45"/>
        <v>0</v>
      </c>
      <c r="I559" s="240">
        <v>0</v>
      </c>
      <c r="J559" s="229">
        <v>0</v>
      </c>
    </row>
    <row r="560" spans="1:10">
      <c r="A560" s="167" t="s">
        <v>532</v>
      </c>
      <c r="B560" s="240">
        <v>346</v>
      </c>
      <c r="C560" s="281">
        <v>0</v>
      </c>
      <c r="D560" s="240">
        <v>313</v>
      </c>
      <c r="E560" s="227"/>
      <c r="F560" s="228"/>
      <c r="G560" s="229"/>
      <c r="H560" s="281">
        <f t="shared" si="45"/>
        <v>0</v>
      </c>
      <c r="I560" s="240">
        <v>0</v>
      </c>
      <c r="J560" s="229">
        <v>0</v>
      </c>
    </row>
    <row r="561" spans="1:10">
      <c r="A561" s="167" t="s">
        <v>533</v>
      </c>
      <c r="B561" s="240">
        <v>0</v>
      </c>
      <c r="C561" s="281">
        <v>0</v>
      </c>
      <c r="D561" s="240"/>
      <c r="E561" s="227"/>
      <c r="F561" s="228"/>
      <c r="G561" s="229"/>
      <c r="H561" s="281">
        <f t="shared" si="45"/>
        <v>0</v>
      </c>
      <c r="I561" s="240">
        <v>0</v>
      </c>
      <c r="J561" s="229">
        <v>0</v>
      </c>
    </row>
    <row r="562" spans="1:10">
      <c r="A562" s="167" t="s">
        <v>534</v>
      </c>
      <c r="B562" s="240"/>
      <c r="C562" s="281">
        <v>0</v>
      </c>
      <c r="D562" s="240">
        <v>38</v>
      </c>
      <c r="E562" s="227"/>
      <c r="F562" s="228"/>
      <c r="G562" s="229"/>
      <c r="H562" s="281">
        <f t="shared" si="45"/>
        <v>0</v>
      </c>
      <c r="I562" s="240">
        <v>0</v>
      </c>
      <c r="J562" s="229">
        <v>0</v>
      </c>
    </row>
    <row r="563" spans="1:10">
      <c r="A563" s="167" t="s">
        <v>535</v>
      </c>
      <c r="B563" s="240"/>
      <c r="C563" s="281">
        <v>0</v>
      </c>
      <c r="D563" s="240"/>
      <c r="E563" s="227"/>
      <c r="F563" s="228"/>
      <c r="G563" s="229"/>
      <c r="H563" s="281">
        <f t="shared" si="45"/>
        <v>0</v>
      </c>
      <c r="I563" s="240">
        <v>0</v>
      </c>
      <c r="J563" s="229">
        <v>0</v>
      </c>
    </row>
    <row r="564" spans="1:10">
      <c r="A564" s="167" t="s">
        <v>536</v>
      </c>
      <c r="B564" s="240"/>
      <c r="C564" s="281">
        <v>0</v>
      </c>
      <c r="D564" s="240"/>
      <c r="E564" s="227"/>
      <c r="F564" s="228"/>
      <c r="G564" s="229"/>
      <c r="H564" s="281">
        <f t="shared" si="45"/>
        <v>0</v>
      </c>
      <c r="I564" s="240">
        <v>0</v>
      </c>
      <c r="J564" s="229">
        <v>0</v>
      </c>
    </row>
    <row r="565" spans="1:14">
      <c r="A565" s="167" t="s">
        <v>537</v>
      </c>
      <c r="B565" s="240">
        <v>120</v>
      </c>
      <c r="C565" s="281">
        <v>0</v>
      </c>
      <c r="D565" s="240">
        <v>150</v>
      </c>
      <c r="E565" s="227"/>
      <c r="F565" s="228"/>
      <c r="G565" s="229"/>
      <c r="H565" s="281">
        <f t="shared" si="45"/>
        <v>3498</v>
      </c>
      <c r="I565" s="240"/>
      <c r="J565" s="229"/>
      <c r="N565">
        <f>1000+2498</f>
        <v>3498</v>
      </c>
    </row>
    <row r="566" spans="1:10">
      <c r="A566" s="298" t="s">
        <v>538</v>
      </c>
      <c r="B566" s="276">
        <v>3165</v>
      </c>
      <c r="C566" s="277">
        <v>2552.3392</v>
      </c>
      <c r="D566" s="276">
        <f>SUM(D567:D573)</f>
        <v>3216</v>
      </c>
      <c r="E566" s="278">
        <f>D566/C566*100</f>
        <v>126.002061168045</v>
      </c>
      <c r="F566" s="276">
        <f>D566-B566</f>
        <v>51</v>
      </c>
      <c r="G566" s="279">
        <f>(D566/B566-1)*100</f>
        <v>1.61137440758294</v>
      </c>
      <c r="H566" s="277">
        <f>SUM(H567:H573)</f>
        <v>618</v>
      </c>
      <c r="I566" s="295">
        <f>H566-C566</f>
        <v>-1934.3392</v>
      </c>
      <c r="J566" s="279">
        <f>(H566/C566-1)*100</f>
        <v>-75.7869173501704</v>
      </c>
    </row>
    <row r="567" spans="1:10">
      <c r="A567" s="167" t="s">
        <v>539</v>
      </c>
      <c r="B567" s="240">
        <v>29</v>
      </c>
      <c r="C567" s="287">
        <v>0</v>
      </c>
      <c r="D567" s="240">
        <v>39</v>
      </c>
      <c r="E567" s="227"/>
      <c r="F567" s="228"/>
      <c r="G567" s="229"/>
      <c r="H567" s="281">
        <f t="shared" ref="H567:H573" si="46">L567+M567+N567</f>
        <v>0</v>
      </c>
      <c r="I567" s="240"/>
      <c r="J567" s="229"/>
    </row>
    <row r="568" spans="1:12">
      <c r="A568" s="167" t="s">
        <v>540</v>
      </c>
      <c r="B568" s="240">
        <v>235</v>
      </c>
      <c r="C568" s="287">
        <v>1.9392</v>
      </c>
      <c r="D568" s="240">
        <v>271</v>
      </c>
      <c r="E568" s="227"/>
      <c r="F568" s="228"/>
      <c r="G568" s="229"/>
      <c r="H568" s="281">
        <f t="shared" si="46"/>
        <v>2</v>
      </c>
      <c r="I568" s="240"/>
      <c r="J568" s="229"/>
      <c r="L568">
        <v>2</v>
      </c>
    </row>
    <row r="569" spans="1:10">
      <c r="A569" s="167" t="s">
        <v>541</v>
      </c>
      <c r="B569" s="240">
        <v>1815</v>
      </c>
      <c r="C569" s="287">
        <v>0</v>
      </c>
      <c r="D569" s="240">
        <v>1917</v>
      </c>
      <c r="E569" s="227"/>
      <c r="F569" s="228"/>
      <c r="G569" s="229"/>
      <c r="H569" s="281">
        <f t="shared" si="46"/>
        <v>0</v>
      </c>
      <c r="I569" s="240"/>
      <c r="J569" s="229"/>
    </row>
    <row r="570" spans="1:10">
      <c r="A570" s="167" t="s">
        <v>542</v>
      </c>
      <c r="B570" s="240">
        <v>6</v>
      </c>
      <c r="C570" s="287">
        <v>6</v>
      </c>
      <c r="D570" s="240">
        <v>6</v>
      </c>
      <c r="E570" s="227"/>
      <c r="F570" s="228"/>
      <c r="G570" s="229"/>
      <c r="H570" s="281">
        <f t="shared" si="46"/>
        <v>0</v>
      </c>
      <c r="I570" s="240"/>
      <c r="J570" s="229"/>
    </row>
    <row r="571" spans="1:12">
      <c r="A571" s="167" t="s">
        <v>543</v>
      </c>
      <c r="B571" s="240">
        <v>489</v>
      </c>
      <c r="C571" s="287">
        <v>520</v>
      </c>
      <c r="D571" s="240">
        <v>379</v>
      </c>
      <c r="E571" s="227"/>
      <c r="F571" s="228"/>
      <c r="G571" s="229"/>
      <c r="H571" s="281">
        <f t="shared" si="46"/>
        <v>200</v>
      </c>
      <c r="I571" s="240"/>
      <c r="J571" s="229"/>
      <c r="L571">
        <v>200</v>
      </c>
    </row>
    <row r="572" spans="1:10">
      <c r="A572" s="167" t="s">
        <v>544</v>
      </c>
      <c r="B572" s="240">
        <v>195</v>
      </c>
      <c r="C572" s="287">
        <v>0</v>
      </c>
      <c r="D572" s="240">
        <v>199</v>
      </c>
      <c r="E572" s="227"/>
      <c r="F572" s="228"/>
      <c r="G572" s="229"/>
      <c r="H572" s="281">
        <f t="shared" si="46"/>
        <v>0</v>
      </c>
      <c r="I572" s="240"/>
      <c r="J572" s="229"/>
    </row>
    <row r="573" spans="1:14">
      <c r="A573" s="167" t="s">
        <v>545</v>
      </c>
      <c r="B573" s="240">
        <v>396</v>
      </c>
      <c r="C573" s="287">
        <v>2024.4</v>
      </c>
      <c r="D573" s="240">
        <v>405</v>
      </c>
      <c r="E573" s="227"/>
      <c r="F573" s="228"/>
      <c r="G573" s="229"/>
      <c r="H573" s="281">
        <f t="shared" si="46"/>
        <v>416</v>
      </c>
      <c r="I573" s="240"/>
      <c r="J573" s="229"/>
      <c r="L573">
        <v>207</v>
      </c>
      <c r="N573">
        <v>209</v>
      </c>
    </row>
    <row r="574" spans="1:10">
      <c r="A574" s="298" t="s">
        <v>546</v>
      </c>
      <c r="B574" s="276">
        <v>599</v>
      </c>
      <c r="C574" s="277">
        <v>56.5</v>
      </c>
      <c r="D574" s="276">
        <f>SUM(D575:D580)</f>
        <v>22</v>
      </c>
      <c r="E574" s="278">
        <f>D574/C574*100</f>
        <v>38.9380530973451</v>
      </c>
      <c r="F574" s="276">
        <f>D574-B574</f>
        <v>-577</v>
      </c>
      <c r="G574" s="279">
        <f>(D574/B574-1)*100</f>
        <v>-96.3272120200334</v>
      </c>
      <c r="H574" s="277">
        <f>SUM(H575:H580)</f>
        <v>34</v>
      </c>
      <c r="I574" s="295">
        <f>H574-C574</f>
        <v>-22.5</v>
      </c>
      <c r="J574" s="279">
        <f>(H574/C574-1)*100</f>
        <v>-39.8230088495575</v>
      </c>
    </row>
    <row r="575" spans="1:12">
      <c r="A575" s="167" t="s">
        <v>547</v>
      </c>
      <c r="B575" s="240">
        <v>244</v>
      </c>
      <c r="C575" s="287">
        <v>30</v>
      </c>
      <c r="D575" s="240">
        <v>9</v>
      </c>
      <c r="E575" s="227"/>
      <c r="F575" s="228"/>
      <c r="G575" s="229"/>
      <c r="H575" s="281">
        <f t="shared" ref="H575:H580" si="47">L575+M575+N575</f>
        <v>30</v>
      </c>
      <c r="I575" s="240"/>
      <c r="J575" s="229"/>
      <c r="L575">
        <v>30</v>
      </c>
    </row>
    <row r="576" spans="1:10">
      <c r="A576" s="167" t="s">
        <v>548</v>
      </c>
      <c r="B576" s="240">
        <v>0</v>
      </c>
      <c r="C576" s="287">
        <v>0</v>
      </c>
      <c r="D576" s="240"/>
      <c r="E576" s="227"/>
      <c r="F576" s="228"/>
      <c r="G576" s="229"/>
      <c r="H576" s="281">
        <f t="shared" si="47"/>
        <v>0</v>
      </c>
      <c r="I576" s="240"/>
      <c r="J576" s="229"/>
    </row>
    <row r="577" spans="1:10">
      <c r="A577" s="167" t="s">
        <v>549</v>
      </c>
      <c r="B577" s="240">
        <v>0</v>
      </c>
      <c r="C577" s="287">
        <v>0</v>
      </c>
      <c r="D577" s="240"/>
      <c r="E577" s="227"/>
      <c r="F577" s="228"/>
      <c r="G577" s="229"/>
      <c r="H577" s="281">
        <f t="shared" si="47"/>
        <v>0</v>
      </c>
      <c r="I577" s="240"/>
      <c r="J577" s="229"/>
    </row>
    <row r="578" spans="1:10">
      <c r="A578" s="167" t="s">
        <v>550</v>
      </c>
      <c r="B578" s="240">
        <v>0</v>
      </c>
      <c r="C578" s="287">
        <v>0</v>
      </c>
      <c r="D578" s="240"/>
      <c r="E578" s="227"/>
      <c r="F578" s="228"/>
      <c r="G578" s="229"/>
      <c r="H578" s="281">
        <f t="shared" si="47"/>
        <v>0</v>
      </c>
      <c r="I578" s="240"/>
      <c r="J578" s="229"/>
    </row>
    <row r="579" spans="1:14">
      <c r="A579" s="167" t="s">
        <v>217</v>
      </c>
      <c r="B579" s="240">
        <v>42</v>
      </c>
      <c r="C579" s="287">
        <v>22.5</v>
      </c>
      <c r="D579" s="240">
        <v>13</v>
      </c>
      <c r="E579" s="227"/>
      <c r="F579" s="228"/>
      <c r="G579" s="229"/>
      <c r="H579" s="281">
        <f t="shared" si="47"/>
        <v>4</v>
      </c>
      <c r="I579" s="240"/>
      <c r="J579" s="229"/>
      <c r="L579">
        <v>3</v>
      </c>
      <c r="N579">
        <v>1</v>
      </c>
    </row>
    <row r="580" spans="1:10">
      <c r="A580" s="167" t="s">
        <v>551</v>
      </c>
      <c r="B580" s="284">
        <v>313</v>
      </c>
      <c r="C580" s="287">
        <v>4</v>
      </c>
      <c r="D580" s="284"/>
      <c r="E580" s="227"/>
      <c r="F580" s="228"/>
      <c r="G580" s="229"/>
      <c r="H580" s="281">
        <f t="shared" si="47"/>
        <v>0</v>
      </c>
      <c r="I580" s="240"/>
      <c r="J580" s="229"/>
    </row>
    <row r="581" spans="1:10">
      <c r="A581" s="298" t="s">
        <v>552</v>
      </c>
      <c r="B581" s="276">
        <v>1102</v>
      </c>
      <c r="C581" s="277">
        <v>1170.190517</v>
      </c>
      <c r="D581" s="276">
        <f>SUM(D582:D588)</f>
        <v>1060</v>
      </c>
      <c r="E581" s="278">
        <f>D581/C581*100</f>
        <v>90.5835404236146</v>
      </c>
      <c r="F581" s="276">
        <f>D581-B581</f>
        <v>-42</v>
      </c>
      <c r="G581" s="279">
        <f>(D581/B581-1)*100</f>
        <v>-3.81125226860254</v>
      </c>
      <c r="H581" s="277">
        <f>SUM(H582:H588)</f>
        <v>835</v>
      </c>
      <c r="I581" s="295">
        <f>H581-C581</f>
        <v>-335.190517</v>
      </c>
      <c r="J581" s="279">
        <f>(H581/C581-1)*100</f>
        <v>-28.6440978738507</v>
      </c>
    </row>
    <row r="582" spans="1:12">
      <c r="A582" s="167" t="s">
        <v>553</v>
      </c>
      <c r="B582" s="240">
        <v>97</v>
      </c>
      <c r="C582" s="287">
        <v>70</v>
      </c>
      <c r="D582" s="240">
        <v>95</v>
      </c>
      <c r="E582" s="227"/>
      <c r="F582" s="228"/>
      <c r="G582" s="229"/>
      <c r="H582" s="281">
        <f t="shared" ref="H582:H588" si="48">L582+M582+N582</f>
        <v>59</v>
      </c>
      <c r="I582" s="240"/>
      <c r="J582" s="229"/>
      <c r="L582">
        <v>59</v>
      </c>
    </row>
    <row r="583" spans="1:12">
      <c r="A583" s="167" t="s">
        <v>554</v>
      </c>
      <c r="B583" s="240">
        <v>655</v>
      </c>
      <c r="C583" s="287">
        <v>780</v>
      </c>
      <c r="D583" s="240">
        <v>703</v>
      </c>
      <c r="E583" s="227"/>
      <c r="F583" s="228"/>
      <c r="G583" s="229"/>
      <c r="H583" s="281">
        <f t="shared" si="48"/>
        <v>720</v>
      </c>
      <c r="I583" s="240"/>
      <c r="J583" s="229"/>
      <c r="L583">
        <v>720</v>
      </c>
    </row>
    <row r="584" spans="1:10">
      <c r="A584" s="167" t="s">
        <v>555</v>
      </c>
      <c r="B584" s="240">
        <v>0</v>
      </c>
      <c r="C584" s="287">
        <v>0</v>
      </c>
      <c r="D584" s="240"/>
      <c r="E584" s="227"/>
      <c r="F584" s="228"/>
      <c r="G584" s="229"/>
      <c r="H584" s="281">
        <f t="shared" si="48"/>
        <v>0</v>
      </c>
      <c r="I584" s="240"/>
      <c r="J584" s="229"/>
    </row>
    <row r="585" spans="1:10">
      <c r="A585" s="167" t="s">
        <v>556</v>
      </c>
      <c r="B585" s="240">
        <v>211</v>
      </c>
      <c r="C585" s="287">
        <v>219.230811</v>
      </c>
      <c r="D585" s="240">
        <v>174</v>
      </c>
      <c r="E585" s="227"/>
      <c r="F585" s="228"/>
      <c r="G585" s="229"/>
      <c r="H585" s="281">
        <f t="shared" si="48"/>
        <v>0</v>
      </c>
      <c r="I585" s="240"/>
      <c r="J585" s="229"/>
    </row>
    <row r="586" spans="1:12">
      <c r="A586" s="167" t="s">
        <v>557</v>
      </c>
      <c r="B586" s="240">
        <v>71</v>
      </c>
      <c r="C586" s="287">
        <v>100.959706</v>
      </c>
      <c r="D586" s="240">
        <v>88</v>
      </c>
      <c r="E586" s="227"/>
      <c r="F586" s="228"/>
      <c r="G586" s="229"/>
      <c r="H586" s="281">
        <f t="shared" si="48"/>
        <v>51</v>
      </c>
      <c r="I586" s="240"/>
      <c r="J586" s="229"/>
      <c r="L586">
        <v>51</v>
      </c>
    </row>
    <row r="587" spans="1:10">
      <c r="A587" s="167" t="s">
        <v>558</v>
      </c>
      <c r="B587" s="240">
        <v>68</v>
      </c>
      <c r="C587" s="287"/>
      <c r="D587" s="240"/>
      <c r="E587" s="227"/>
      <c r="F587" s="228"/>
      <c r="G587" s="229"/>
      <c r="H587" s="281">
        <f t="shared" si="48"/>
        <v>0</v>
      </c>
      <c r="I587" s="240"/>
      <c r="J587" s="229"/>
    </row>
    <row r="588" spans="1:12">
      <c r="A588" s="167" t="s">
        <v>559</v>
      </c>
      <c r="B588" s="240"/>
      <c r="C588" s="287">
        <v>0</v>
      </c>
      <c r="D588" s="240"/>
      <c r="E588" s="227"/>
      <c r="F588" s="228"/>
      <c r="G588" s="229"/>
      <c r="H588" s="281">
        <f t="shared" si="48"/>
        <v>5</v>
      </c>
      <c r="I588" s="240"/>
      <c r="J588" s="229"/>
      <c r="L588">
        <v>5</v>
      </c>
    </row>
    <row r="589" spans="1:10">
      <c r="A589" s="298" t="s">
        <v>560</v>
      </c>
      <c r="B589" s="276">
        <v>1262</v>
      </c>
      <c r="C589" s="277">
        <v>579.433338</v>
      </c>
      <c r="D589" s="276">
        <f>SUM(D590:D597)</f>
        <v>1186</v>
      </c>
      <c r="E589" s="278">
        <f>D589/C589*100</f>
        <v>204.68273435796</v>
      </c>
      <c r="F589" s="276">
        <f>D589-B589</f>
        <v>-76</v>
      </c>
      <c r="G589" s="279">
        <f>(D589/B589-1)*100</f>
        <v>-6.02218700475435</v>
      </c>
      <c r="H589" s="277">
        <f>SUM(H590:H597)</f>
        <v>2044</v>
      </c>
      <c r="I589" s="295">
        <f>H589-C589</f>
        <v>1464.566662</v>
      </c>
      <c r="J589" s="279">
        <f>(H589/C589-1)*100</f>
        <v>252.758439315067</v>
      </c>
    </row>
    <row r="590" spans="1:12">
      <c r="A590" s="167" t="s">
        <v>152</v>
      </c>
      <c r="B590" s="240">
        <v>79</v>
      </c>
      <c r="C590" s="287">
        <v>70.469338</v>
      </c>
      <c r="D590" s="240">
        <v>72</v>
      </c>
      <c r="E590" s="227"/>
      <c r="F590" s="228"/>
      <c r="G590" s="229"/>
      <c r="H590" s="281">
        <f t="shared" ref="H590:H597" si="49">L590+M590+N590</f>
        <v>81</v>
      </c>
      <c r="I590" s="240"/>
      <c r="J590" s="229"/>
      <c r="L590">
        <v>81</v>
      </c>
    </row>
    <row r="591" spans="1:10">
      <c r="A591" s="167" t="s">
        <v>153</v>
      </c>
      <c r="B591" s="240">
        <v>16</v>
      </c>
      <c r="C591" s="287">
        <v>0</v>
      </c>
      <c r="D591" s="240"/>
      <c r="E591" s="227"/>
      <c r="F591" s="228"/>
      <c r="G591" s="229"/>
      <c r="H591" s="281">
        <f t="shared" si="49"/>
        <v>0</v>
      </c>
      <c r="I591" s="240"/>
      <c r="J591" s="229"/>
    </row>
    <row r="592" spans="1:10">
      <c r="A592" s="167" t="s">
        <v>154</v>
      </c>
      <c r="B592" s="240">
        <v>0</v>
      </c>
      <c r="C592" s="287">
        <v>0</v>
      </c>
      <c r="D592" s="240"/>
      <c r="E592" s="227"/>
      <c r="F592" s="228"/>
      <c r="G592" s="229"/>
      <c r="H592" s="281">
        <f t="shared" si="49"/>
        <v>0</v>
      </c>
      <c r="I592" s="240"/>
      <c r="J592" s="229"/>
    </row>
    <row r="593" spans="1:14">
      <c r="A593" s="167" t="s">
        <v>561</v>
      </c>
      <c r="B593" s="240">
        <v>179</v>
      </c>
      <c r="C593" s="287">
        <v>64.3</v>
      </c>
      <c r="D593" s="240">
        <v>91</v>
      </c>
      <c r="E593" s="227"/>
      <c r="F593" s="228"/>
      <c r="G593" s="229"/>
      <c r="H593" s="281">
        <f t="shared" si="49"/>
        <v>137</v>
      </c>
      <c r="I593" s="240"/>
      <c r="J593" s="229"/>
      <c r="L593">
        <v>40</v>
      </c>
      <c r="M593">
        <v>95</v>
      </c>
      <c r="N593">
        <v>2</v>
      </c>
    </row>
    <row r="594" spans="1:14">
      <c r="A594" s="167" t="s">
        <v>562</v>
      </c>
      <c r="B594" s="240">
        <v>120</v>
      </c>
      <c r="C594" s="287">
        <v>52.366</v>
      </c>
      <c r="D594" s="240">
        <v>131</v>
      </c>
      <c r="E594" s="227"/>
      <c r="F594" s="228"/>
      <c r="G594" s="229"/>
      <c r="H594" s="281">
        <f t="shared" si="49"/>
        <v>82</v>
      </c>
      <c r="I594" s="240"/>
      <c r="J594" s="229"/>
      <c r="L594">
        <v>11</v>
      </c>
      <c r="M594">
        <v>65</v>
      </c>
      <c r="N594">
        <v>6</v>
      </c>
    </row>
    <row r="595" spans="1:10">
      <c r="A595" s="167" t="s">
        <v>563</v>
      </c>
      <c r="B595" s="240">
        <v>7</v>
      </c>
      <c r="C595" s="287">
        <v>0</v>
      </c>
      <c r="D595" s="240">
        <v>2</v>
      </c>
      <c r="E595" s="227"/>
      <c r="F595" s="228"/>
      <c r="G595" s="229"/>
      <c r="H595" s="281">
        <f t="shared" si="49"/>
        <v>0</v>
      </c>
      <c r="I595" s="240"/>
      <c r="J595" s="229"/>
    </row>
    <row r="596" s="208" customFormat="1" spans="1:12">
      <c r="A596" s="155" t="s">
        <v>564</v>
      </c>
      <c r="B596" s="240">
        <v>692</v>
      </c>
      <c r="C596" s="287">
        <v>215.44</v>
      </c>
      <c r="D596" s="240">
        <v>744</v>
      </c>
      <c r="E596" s="227"/>
      <c r="F596" s="228"/>
      <c r="G596" s="229"/>
      <c r="H596" s="281">
        <f t="shared" si="49"/>
        <v>230</v>
      </c>
      <c r="I596" s="240"/>
      <c r="J596" s="229"/>
      <c r="L596" s="208">
        <v>230</v>
      </c>
    </row>
    <row r="597" spans="1:14">
      <c r="A597" s="167" t="s">
        <v>565</v>
      </c>
      <c r="B597" s="240">
        <v>169</v>
      </c>
      <c r="C597" s="287">
        <v>176.858</v>
      </c>
      <c r="D597" s="240">
        <v>146</v>
      </c>
      <c r="E597" s="227"/>
      <c r="F597" s="228"/>
      <c r="G597" s="229"/>
      <c r="H597" s="281">
        <f t="shared" si="49"/>
        <v>1514</v>
      </c>
      <c r="I597" s="240"/>
      <c r="J597" s="229"/>
      <c r="L597">
        <v>175</v>
      </c>
      <c r="M597">
        <f>40+23</f>
        <v>63</v>
      </c>
      <c r="N597">
        <v>1276</v>
      </c>
    </row>
    <row r="598" spans="1:10">
      <c r="A598" s="298" t="s">
        <v>566</v>
      </c>
      <c r="B598" s="276"/>
      <c r="C598" s="277"/>
      <c r="D598" s="276">
        <f>SUM(D599:D602)</f>
        <v>5</v>
      </c>
      <c r="E598" s="278"/>
      <c r="F598" s="276"/>
      <c r="G598" s="279"/>
      <c r="H598" s="277">
        <f>SUM(H599:H602)</f>
        <v>28</v>
      </c>
      <c r="I598" s="295">
        <f>H598-C598</f>
        <v>28</v>
      </c>
      <c r="J598" s="279"/>
    </row>
    <row r="599" spans="1:12">
      <c r="A599" s="167" t="s">
        <v>152</v>
      </c>
      <c r="B599" s="240"/>
      <c r="C599" s="287">
        <v>0</v>
      </c>
      <c r="D599" s="240"/>
      <c r="E599" s="227"/>
      <c r="F599" s="228"/>
      <c r="G599" s="229"/>
      <c r="H599" s="281">
        <f>L599+M599+N599</f>
        <v>23</v>
      </c>
      <c r="I599" s="240"/>
      <c r="J599" s="229"/>
      <c r="L599">
        <v>23</v>
      </c>
    </row>
    <row r="600" spans="1:10">
      <c r="A600" s="167" t="s">
        <v>153</v>
      </c>
      <c r="B600" s="240"/>
      <c r="C600" s="287">
        <v>0</v>
      </c>
      <c r="D600" s="240"/>
      <c r="E600" s="227"/>
      <c r="F600" s="228"/>
      <c r="G600" s="229"/>
      <c r="H600" s="281">
        <f>L600+M600+N600</f>
        <v>0</v>
      </c>
      <c r="I600" s="240"/>
      <c r="J600" s="229"/>
    </row>
    <row r="601" spans="1:10">
      <c r="A601" s="167" t="s">
        <v>154</v>
      </c>
      <c r="B601" s="240"/>
      <c r="C601" s="287">
        <v>0</v>
      </c>
      <c r="D601" s="240"/>
      <c r="E601" s="227"/>
      <c r="F601" s="228"/>
      <c r="G601" s="229"/>
      <c r="H601" s="281">
        <f>L601+M601+N601</f>
        <v>0</v>
      </c>
      <c r="I601" s="240"/>
      <c r="J601" s="229"/>
    </row>
    <row r="602" spans="1:12">
      <c r="A602" s="167" t="s">
        <v>567</v>
      </c>
      <c r="B602" s="240"/>
      <c r="C602" s="287">
        <v>0</v>
      </c>
      <c r="D602" s="240">
        <v>5</v>
      </c>
      <c r="E602" s="227"/>
      <c r="F602" s="228"/>
      <c r="G602" s="229"/>
      <c r="H602" s="281">
        <f>L602+M602+N602</f>
        <v>5</v>
      </c>
      <c r="I602" s="240"/>
      <c r="J602" s="229"/>
      <c r="L602">
        <v>5</v>
      </c>
    </row>
    <row r="603" spans="1:10">
      <c r="A603" s="298" t="s">
        <v>568</v>
      </c>
      <c r="B603" s="276">
        <v>5888</v>
      </c>
      <c r="C603" s="277">
        <v>4021.7</v>
      </c>
      <c r="D603" s="276">
        <f>SUM(D604:D605)</f>
        <v>3058</v>
      </c>
      <c r="E603" s="278">
        <f>D603/C603*100</f>
        <v>76.0374965810478</v>
      </c>
      <c r="F603" s="276">
        <f>D603-B603</f>
        <v>-2830</v>
      </c>
      <c r="G603" s="279">
        <f>(D603/B603-1)*100</f>
        <v>-48.0638586956522</v>
      </c>
      <c r="H603" s="277">
        <f>SUM(H604:H605)</f>
        <v>1284</v>
      </c>
      <c r="I603" s="295">
        <f>H603-C603</f>
        <v>-2737.7</v>
      </c>
      <c r="J603" s="279">
        <f>(H603/C603-1)*100</f>
        <v>-68.0732028744063</v>
      </c>
    </row>
    <row r="604" s="208" customFormat="1" spans="1:12">
      <c r="A604" s="283" t="s">
        <v>569</v>
      </c>
      <c r="B604" s="284">
        <v>940</v>
      </c>
      <c r="C604" s="287">
        <v>913.5</v>
      </c>
      <c r="D604" s="240">
        <v>513</v>
      </c>
      <c r="E604" s="227"/>
      <c r="F604" s="228"/>
      <c r="G604" s="229"/>
      <c r="H604" s="281">
        <f>L604+M604+N604</f>
        <v>252</v>
      </c>
      <c r="I604" s="240">
        <v>0</v>
      </c>
      <c r="J604" s="229">
        <v>0</v>
      </c>
      <c r="L604" s="208">
        <v>252</v>
      </c>
    </row>
    <row r="605" s="208" customFormat="1" spans="1:12">
      <c r="A605" s="283" t="s">
        <v>570</v>
      </c>
      <c r="B605" s="284">
        <v>4948</v>
      </c>
      <c r="C605" s="287">
        <v>3108.2</v>
      </c>
      <c r="D605" s="240">
        <v>2545</v>
      </c>
      <c r="E605" s="227"/>
      <c r="F605" s="228"/>
      <c r="G605" s="229"/>
      <c r="H605" s="281">
        <f>L605+M605+N605</f>
        <v>1032</v>
      </c>
      <c r="I605" s="240">
        <v>0</v>
      </c>
      <c r="J605" s="229">
        <v>0</v>
      </c>
      <c r="L605" s="208">
        <v>1032</v>
      </c>
    </row>
    <row r="606" spans="1:10">
      <c r="A606" s="298" t="s">
        <v>571</v>
      </c>
      <c r="B606" s="276">
        <v>202</v>
      </c>
      <c r="C606" s="277"/>
      <c r="D606" s="276">
        <f>SUM(D607:D608)</f>
        <v>196</v>
      </c>
      <c r="E606" s="278"/>
      <c r="F606" s="276">
        <f>D606-B606</f>
        <v>-6</v>
      </c>
      <c r="G606" s="279">
        <f>(D606/B606-1)*100</f>
        <v>-2.97029702970297</v>
      </c>
      <c r="H606" s="277"/>
      <c r="I606" s="295">
        <f>H606-C606</f>
        <v>0</v>
      </c>
      <c r="J606" s="279"/>
    </row>
    <row r="607" s="208" customFormat="1" spans="1:10">
      <c r="A607" s="283" t="s">
        <v>572</v>
      </c>
      <c r="B607" s="240">
        <v>71</v>
      </c>
      <c r="C607" s="307">
        <v>0</v>
      </c>
      <c r="D607" s="240">
        <v>132</v>
      </c>
      <c r="E607" s="227"/>
      <c r="F607" s="240"/>
      <c r="G607" s="229"/>
      <c r="H607" s="281">
        <f>L607+M607+N607</f>
        <v>0</v>
      </c>
      <c r="I607" s="240"/>
      <c r="J607" s="229"/>
    </row>
    <row r="608" s="208" customFormat="1" spans="1:10">
      <c r="A608" s="283" t="s">
        <v>573</v>
      </c>
      <c r="B608" s="240">
        <v>131</v>
      </c>
      <c r="C608" s="307">
        <v>0</v>
      </c>
      <c r="D608" s="240">
        <v>64</v>
      </c>
      <c r="E608" s="227"/>
      <c r="F608" s="228"/>
      <c r="G608" s="229"/>
      <c r="H608" s="281">
        <f>L608+M608+N608</f>
        <v>0</v>
      </c>
      <c r="I608" s="240"/>
      <c r="J608" s="229"/>
    </row>
    <row r="609" spans="1:10">
      <c r="A609" s="298" t="s">
        <v>574</v>
      </c>
      <c r="B609" s="276">
        <v>2047</v>
      </c>
      <c r="C609" s="277">
        <v>875.35</v>
      </c>
      <c r="D609" s="276">
        <f>SUM(D610:D611)</f>
        <v>1629</v>
      </c>
      <c r="E609" s="278"/>
      <c r="F609" s="276">
        <f>D609-B609</f>
        <v>-418</v>
      </c>
      <c r="G609" s="279">
        <f>(D609/B609-1)*100</f>
        <v>-20.4201270151441</v>
      </c>
      <c r="H609" s="277">
        <f>SUM(H610:H611)</f>
        <v>4823</v>
      </c>
      <c r="I609" s="295">
        <f>H609-C609</f>
        <v>3947.65</v>
      </c>
      <c r="J609" s="279"/>
    </row>
    <row r="610" s="208" customFormat="1" spans="1:10">
      <c r="A610" s="283" t="s">
        <v>575</v>
      </c>
      <c r="B610" s="240">
        <v>364</v>
      </c>
      <c r="C610" s="307">
        <v>0</v>
      </c>
      <c r="D610" s="240">
        <v>279</v>
      </c>
      <c r="E610" s="227"/>
      <c r="F610" s="240"/>
      <c r="G610" s="229"/>
      <c r="H610" s="281">
        <f>L610+M610+N610</f>
        <v>0</v>
      </c>
      <c r="I610" s="240">
        <v>0</v>
      </c>
      <c r="J610" s="229"/>
    </row>
    <row r="611" s="208" customFormat="1" spans="1:13">
      <c r="A611" s="283" t="s">
        <v>576</v>
      </c>
      <c r="B611" s="240">
        <v>1683</v>
      </c>
      <c r="C611" s="287">
        <v>875.35</v>
      </c>
      <c r="D611" s="240">
        <v>1350</v>
      </c>
      <c r="E611" s="227"/>
      <c r="F611" s="240"/>
      <c r="G611" s="229"/>
      <c r="H611" s="281">
        <f>L611+M611+N611</f>
        <v>4823</v>
      </c>
      <c r="I611" s="240">
        <v>0</v>
      </c>
      <c r="J611" s="229"/>
      <c r="L611" s="208">
        <v>1049</v>
      </c>
      <c r="M611" s="208">
        <v>3774</v>
      </c>
    </row>
    <row r="612" spans="1:10">
      <c r="A612" s="298" t="s">
        <v>577</v>
      </c>
      <c r="B612" s="276"/>
      <c r="C612" s="277"/>
      <c r="D612" s="276"/>
      <c r="E612" s="278"/>
      <c r="F612" s="276"/>
      <c r="G612" s="279"/>
      <c r="H612" s="277"/>
      <c r="I612" s="295">
        <f>H612-C612</f>
        <v>0</v>
      </c>
      <c r="J612" s="279"/>
    </row>
    <row r="613" spans="1:10">
      <c r="A613" s="167" t="s">
        <v>578</v>
      </c>
      <c r="B613" s="240"/>
      <c r="C613" s="281">
        <v>0</v>
      </c>
      <c r="D613" s="240"/>
      <c r="E613" s="227"/>
      <c r="F613" s="240"/>
      <c r="G613" s="229"/>
      <c r="H613" s="281">
        <f>L613+M613+N613</f>
        <v>0</v>
      </c>
      <c r="I613" s="240">
        <v>0</v>
      </c>
      <c r="J613" s="229">
        <v>0</v>
      </c>
    </row>
    <row r="614" spans="1:10">
      <c r="A614" s="167" t="s">
        <v>579</v>
      </c>
      <c r="B614" s="240"/>
      <c r="C614" s="281">
        <v>0</v>
      </c>
      <c r="D614" s="240"/>
      <c r="E614" s="227"/>
      <c r="F614" s="240"/>
      <c r="G614" s="229"/>
      <c r="H614" s="281">
        <f>L614+M614+N614</f>
        <v>0</v>
      </c>
      <c r="I614" s="240">
        <v>0</v>
      </c>
      <c r="J614" s="229">
        <v>0</v>
      </c>
    </row>
    <row r="615" spans="1:10">
      <c r="A615" s="298" t="s">
        <v>580</v>
      </c>
      <c r="B615" s="276">
        <v>23</v>
      </c>
      <c r="C615" s="277">
        <v>40</v>
      </c>
      <c r="D615" s="276">
        <f>SUM(D616:D617)</f>
        <v>25</v>
      </c>
      <c r="E615" s="278"/>
      <c r="F615" s="276">
        <f>D615-B615</f>
        <v>2</v>
      </c>
      <c r="G615" s="279">
        <f>(D615/B615-1)*100</f>
        <v>8.69565217391304</v>
      </c>
      <c r="H615" s="277">
        <f>SUM(H616:H617)</f>
        <v>60</v>
      </c>
      <c r="I615" s="295">
        <f>H615-C615</f>
        <v>20</v>
      </c>
      <c r="J615" s="279"/>
    </row>
    <row r="616" spans="1:10">
      <c r="A616" s="167" t="s">
        <v>581</v>
      </c>
      <c r="B616" s="240">
        <v>0</v>
      </c>
      <c r="C616" s="286">
        <v>0</v>
      </c>
      <c r="D616" s="240"/>
      <c r="E616" s="227"/>
      <c r="F616" s="228"/>
      <c r="G616" s="229"/>
      <c r="H616" s="281">
        <f>L616+M616+N616</f>
        <v>0</v>
      </c>
      <c r="I616" s="240"/>
      <c r="J616" s="229"/>
    </row>
    <row r="617" spans="1:12">
      <c r="A617" s="167" t="s">
        <v>582</v>
      </c>
      <c r="B617" s="240">
        <v>23</v>
      </c>
      <c r="C617" s="287">
        <v>40</v>
      </c>
      <c r="D617" s="240">
        <v>25</v>
      </c>
      <c r="E617" s="227"/>
      <c r="F617" s="228"/>
      <c r="G617" s="229"/>
      <c r="H617" s="281">
        <f>L617+M617+N617</f>
        <v>60</v>
      </c>
      <c r="I617" s="240"/>
      <c r="J617" s="229"/>
      <c r="L617">
        <v>60</v>
      </c>
    </row>
    <row r="618" spans="1:10">
      <c r="A618" s="298" t="s">
        <v>583</v>
      </c>
      <c r="B618" s="276">
        <v>7906</v>
      </c>
      <c r="C618" s="277">
        <v>10678.43</v>
      </c>
      <c r="D618" s="276">
        <f>SUM(D619:D621)</f>
        <v>10574</v>
      </c>
      <c r="E618" s="278">
        <f>D618/C618*100</f>
        <v>99.0220472485187</v>
      </c>
      <c r="F618" s="276">
        <f>D618-B618</f>
        <v>2668</v>
      </c>
      <c r="G618" s="279">
        <f>(D618/B618-1)*100</f>
        <v>33.7465216291424</v>
      </c>
      <c r="H618" s="277">
        <f>SUM(H619:H621)</f>
        <v>8408</v>
      </c>
      <c r="I618" s="295">
        <f>H618-C618</f>
        <v>-2270.43</v>
      </c>
      <c r="J618" s="279">
        <f>(H618/C618-1)*100</f>
        <v>-21.2618334343157</v>
      </c>
    </row>
    <row r="619" s="208" customFormat="1" spans="1:14">
      <c r="A619" s="155" t="s">
        <v>584</v>
      </c>
      <c r="B619" s="240">
        <v>0</v>
      </c>
      <c r="C619" s="287">
        <v>1600</v>
      </c>
      <c r="D619" s="240">
        <v>2000</v>
      </c>
      <c r="E619" s="227"/>
      <c r="F619" s="228"/>
      <c r="G619" s="229"/>
      <c r="H619" s="281">
        <f>L619+M619+N619</f>
        <v>27</v>
      </c>
      <c r="I619" s="240"/>
      <c r="J619" s="229"/>
      <c r="N619" s="208">
        <v>27</v>
      </c>
    </row>
    <row r="620" s="208" customFormat="1" spans="1:13">
      <c r="A620" s="155" t="s">
        <v>585</v>
      </c>
      <c r="B620" s="207">
        <v>7906</v>
      </c>
      <c r="C620" s="287">
        <v>9078.43</v>
      </c>
      <c r="D620" s="207">
        <v>8574</v>
      </c>
      <c r="E620" s="227"/>
      <c r="F620" s="228"/>
      <c r="G620" s="229"/>
      <c r="H620" s="281">
        <f>L620+M620+N620</f>
        <v>8381</v>
      </c>
      <c r="I620" s="240"/>
      <c r="J620" s="229"/>
      <c r="L620" s="208">
        <v>770</v>
      </c>
      <c r="M620" s="208">
        <v>7611</v>
      </c>
    </row>
    <row r="621" s="208" customFormat="1" spans="1:10">
      <c r="A621" s="155" t="s">
        <v>586</v>
      </c>
      <c r="B621" s="240"/>
      <c r="C621" s="287">
        <v>0</v>
      </c>
      <c r="D621" s="240"/>
      <c r="E621" s="227"/>
      <c r="F621" s="228"/>
      <c r="G621" s="229"/>
      <c r="H621" s="281">
        <f>L621+M621+N621</f>
        <v>0</v>
      </c>
      <c r="I621" s="240"/>
      <c r="J621" s="229"/>
    </row>
    <row r="622" spans="1:10">
      <c r="A622" s="298" t="s">
        <v>587</v>
      </c>
      <c r="B622" s="276"/>
      <c r="C622" s="277"/>
      <c r="D622" s="276"/>
      <c r="E622" s="278"/>
      <c r="F622" s="276"/>
      <c r="G622" s="279"/>
      <c r="H622" s="277"/>
      <c r="I622" s="295">
        <f>H622-C622</f>
        <v>0</v>
      </c>
      <c r="J622" s="279"/>
    </row>
    <row r="623" s="208" customFormat="1" spans="1:10">
      <c r="A623" s="155" t="s">
        <v>588</v>
      </c>
      <c r="B623" s="240"/>
      <c r="C623" s="287">
        <v>0.019816</v>
      </c>
      <c r="D623" s="240"/>
      <c r="E623" s="227"/>
      <c r="F623" s="228"/>
      <c r="G623" s="229"/>
      <c r="H623" s="281">
        <f>L623+M623+N623</f>
        <v>0</v>
      </c>
      <c r="I623" s="240"/>
      <c r="J623" s="229"/>
    </row>
    <row r="624" s="208" customFormat="1" spans="1:10">
      <c r="A624" s="155" t="s">
        <v>589</v>
      </c>
      <c r="B624" s="240"/>
      <c r="C624" s="287">
        <v>0</v>
      </c>
      <c r="D624" s="240"/>
      <c r="E624" s="227"/>
      <c r="F624" s="228"/>
      <c r="G624" s="229"/>
      <c r="H624" s="281">
        <f>L624+M624+N624</f>
        <v>0</v>
      </c>
      <c r="I624" s="240"/>
      <c r="J624" s="229"/>
    </row>
    <row r="625" s="208" customFormat="1" spans="1:10">
      <c r="A625" s="155" t="s">
        <v>590</v>
      </c>
      <c r="B625" s="240"/>
      <c r="C625" s="287">
        <v>0</v>
      </c>
      <c r="D625" s="240"/>
      <c r="E625" s="227"/>
      <c r="F625" s="228"/>
      <c r="G625" s="229"/>
      <c r="H625" s="281">
        <f>L625+M625+N625</f>
        <v>0</v>
      </c>
      <c r="I625" s="240"/>
      <c r="J625" s="229"/>
    </row>
    <row r="626" s="208" customFormat="1" spans="1:10">
      <c r="A626" s="155" t="s">
        <v>591</v>
      </c>
      <c r="B626" s="240"/>
      <c r="C626" s="287">
        <v>0</v>
      </c>
      <c r="D626" s="240"/>
      <c r="E626" s="227"/>
      <c r="F626" s="228"/>
      <c r="G626" s="229"/>
      <c r="H626" s="281">
        <f>L626+M626+N626</f>
        <v>0</v>
      </c>
      <c r="I626" s="240"/>
      <c r="J626" s="229"/>
    </row>
    <row r="627" spans="1:10">
      <c r="A627" s="298" t="s">
        <v>592</v>
      </c>
      <c r="B627" s="276">
        <v>645</v>
      </c>
      <c r="C627" s="277">
        <v>4136.949993</v>
      </c>
      <c r="D627" s="276">
        <f>SUM(D628:D634)</f>
        <v>462</v>
      </c>
      <c r="E627" s="278"/>
      <c r="F627" s="276"/>
      <c r="G627" s="279"/>
      <c r="H627" s="277">
        <f>SUM(H628:H634)</f>
        <v>1247</v>
      </c>
      <c r="I627" s="295">
        <f>H627-C627</f>
        <v>-2889.949993</v>
      </c>
      <c r="J627" s="279"/>
    </row>
    <row r="628" s="208" customFormat="1" spans="1:12">
      <c r="A628" s="155" t="s">
        <v>152</v>
      </c>
      <c r="B628" s="240">
        <v>98</v>
      </c>
      <c r="C628" s="287">
        <v>67.468902</v>
      </c>
      <c r="D628" s="240">
        <v>66</v>
      </c>
      <c r="E628" s="227"/>
      <c r="F628" s="228"/>
      <c r="G628" s="229"/>
      <c r="H628" s="281">
        <f t="shared" ref="H628:H634" si="50">L628+M628+N628</f>
        <v>63</v>
      </c>
      <c r="I628" s="240"/>
      <c r="J628" s="229"/>
      <c r="L628" s="208">
        <v>63</v>
      </c>
    </row>
    <row r="629" s="208" customFormat="1" spans="1:12">
      <c r="A629" s="155" t="s">
        <v>153</v>
      </c>
      <c r="B629" s="240">
        <v>42</v>
      </c>
      <c r="C629" s="287">
        <v>11.4</v>
      </c>
      <c r="D629" s="240">
        <v>11</v>
      </c>
      <c r="E629" s="227"/>
      <c r="F629" s="228"/>
      <c r="G629" s="229"/>
      <c r="H629" s="281">
        <f t="shared" si="50"/>
        <v>17</v>
      </c>
      <c r="I629" s="240"/>
      <c r="J629" s="229"/>
      <c r="L629" s="208">
        <v>17</v>
      </c>
    </row>
    <row r="630" s="208" customFormat="1" spans="1:10">
      <c r="A630" s="155" t="s">
        <v>154</v>
      </c>
      <c r="B630" s="240">
        <v>0</v>
      </c>
      <c r="C630" s="287">
        <v>0</v>
      </c>
      <c r="D630" s="240"/>
      <c r="E630" s="227"/>
      <c r="F630" s="228"/>
      <c r="G630" s="229"/>
      <c r="H630" s="281">
        <f t="shared" si="50"/>
        <v>0</v>
      </c>
      <c r="I630" s="240"/>
      <c r="J630" s="229"/>
    </row>
    <row r="631" s="208" customFormat="1" spans="1:12">
      <c r="A631" s="155" t="s">
        <v>593</v>
      </c>
      <c r="B631" s="240">
        <v>71</v>
      </c>
      <c r="C631" s="287">
        <v>59.45</v>
      </c>
      <c r="D631" s="240">
        <v>59</v>
      </c>
      <c r="E631" s="227"/>
      <c r="F631" s="228"/>
      <c r="G631" s="229"/>
      <c r="H631" s="281">
        <f t="shared" si="50"/>
        <v>30</v>
      </c>
      <c r="I631" s="240"/>
      <c r="J631" s="229"/>
      <c r="L631" s="208">
        <v>30</v>
      </c>
    </row>
    <row r="632" s="208" customFormat="1" spans="1:10">
      <c r="A632" s="155" t="s">
        <v>594</v>
      </c>
      <c r="B632" s="240">
        <v>0</v>
      </c>
      <c r="C632" s="287">
        <v>0</v>
      </c>
      <c r="D632" s="240"/>
      <c r="E632" s="227"/>
      <c r="F632" s="228"/>
      <c r="G632" s="229"/>
      <c r="H632" s="281">
        <f t="shared" si="50"/>
        <v>0</v>
      </c>
      <c r="I632" s="240"/>
      <c r="J632" s="229"/>
    </row>
    <row r="633" s="208" customFormat="1" spans="1:12">
      <c r="A633" s="155" t="s">
        <v>161</v>
      </c>
      <c r="B633" s="240">
        <v>242</v>
      </c>
      <c r="C633" s="287">
        <v>271.106091</v>
      </c>
      <c r="D633" s="240">
        <v>261</v>
      </c>
      <c r="E633" s="227"/>
      <c r="F633" s="228"/>
      <c r="G633" s="229"/>
      <c r="H633" s="281">
        <f t="shared" si="50"/>
        <v>265</v>
      </c>
      <c r="I633" s="240"/>
      <c r="J633" s="229"/>
      <c r="L633" s="208">
        <v>265</v>
      </c>
    </row>
    <row r="634" s="208" customFormat="1" spans="1:14">
      <c r="A634" s="155" t="s">
        <v>595</v>
      </c>
      <c r="B634" s="240">
        <v>192</v>
      </c>
      <c r="C634" s="287">
        <v>3727.525</v>
      </c>
      <c r="D634" s="240">
        <v>65</v>
      </c>
      <c r="E634" s="227"/>
      <c r="F634" s="228"/>
      <c r="G634" s="229"/>
      <c r="H634" s="281">
        <f t="shared" si="50"/>
        <v>872</v>
      </c>
      <c r="I634" s="240"/>
      <c r="J634" s="229"/>
      <c r="L634" s="208">
        <v>94</v>
      </c>
      <c r="N634" s="208">
        <v>778</v>
      </c>
    </row>
    <row r="635" spans="1:10">
      <c r="A635" s="298" t="s">
        <v>596</v>
      </c>
      <c r="B635" s="276">
        <v>1265</v>
      </c>
      <c r="C635" s="277">
        <v>72</v>
      </c>
      <c r="D635" s="276">
        <f>SUM(D636:D637)</f>
        <v>195</v>
      </c>
      <c r="E635" s="278"/>
      <c r="F635" s="276">
        <f>D635-B635</f>
        <v>-1070</v>
      </c>
      <c r="G635" s="279">
        <f>(D635/B635-1)*100</f>
        <v>-84.5849802371542</v>
      </c>
      <c r="H635" s="277">
        <f>SUM(H636:H637)</f>
        <v>317</v>
      </c>
      <c r="I635" s="295">
        <f>H635-C635</f>
        <v>245</v>
      </c>
      <c r="J635" s="279"/>
    </row>
    <row r="636" spans="1:13">
      <c r="A636" s="167" t="s">
        <v>597</v>
      </c>
      <c r="B636" s="240">
        <v>193</v>
      </c>
      <c r="C636" s="281">
        <v>72</v>
      </c>
      <c r="D636" s="240">
        <v>79</v>
      </c>
      <c r="E636" s="227"/>
      <c r="F636" s="228"/>
      <c r="G636" s="229"/>
      <c r="H636" s="281">
        <f>L636+M636+N636</f>
        <v>143</v>
      </c>
      <c r="I636" s="240"/>
      <c r="J636" s="229"/>
      <c r="M636">
        <v>143</v>
      </c>
    </row>
    <row r="637" spans="1:14">
      <c r="A637" s="167" t="s">
        <v>598</v>
      </c>
      <c r="B637" s="240">
        <v>1072</v>
      </c>
      <c r="C637" s="281">
        <v>0</v>
      </c>
      <c r="D637" s="240">
        <v>116</v>
      </c>
      <c r="E637" s="227"/>
      <c r="F637" s="228"/>
      <c r="G637" s="229"/>
      <c r="H637" s="281">
        <f>L637+M637+N637</f>
        <v>174</v>
      </c>
      <c r="I637" s="240"/>
      <c r="J637" s="229"/>
      <c r="L637">
        <v>144</v>
      </c>
      <c r="N637">
        <v>30</v>
      </c>
    </row>
    <row r="638" spans="1:10">
      <c r="A638" s="298" t="s">
        <v>599</v>
      </c>
      <c r="B638" s="276">
        <v>178</v>
      </c>
      <c r="C638" s="277">
        <v>64</v>
      </c>
      <c r="D638" s="276">
        <f>SUM(D639)</f>
        <v>125</v>
      </c>
      <c r="E638" s="278"/>
      <c r="F638" s="276">
        <f>D638-B638</f>
        <v>-53</v>
      </c>
      <c r="G638" s="279">
        <f>(D638/B638-1)*100</f>
        <v>-29.7752808988764</v>
      </c>
      <c r="H638" s="277">
        <f>SUM(H639)</f>
        <v>607</v>
      </c>
      <c r="I638" s="295">
        <f>H638-C638</f>
        <v>543</v>
      </c>
      <c r="J638" s="279"/>
    </row>
    <row r="639" spans="1:14">
      <c r="A639" s="167" t="s">
        <v>600</v>
      </c>
      <c r="B639" s="240">
        <v>178</v>
      </c>
      <c r="C639" s="281">
        <v>64</v>
      </c>
      <c r="D639" s="240">
        <v>125</v>
      </c>
      <c r="E639" s="227"/>
      <c r="F639" s="228"/>
      <c r="G639" s="229"/>
      <c r="H639" s="281">
        <f>L639+M639+N639</f>
        <v>607</v>
      </c>
      <c r="I639" s="240"/>
      <c r="J639" s="229"/>
      <c r="L639">
        <v>565</v>
      </c>
      <c r="N639">
        <f>36+26-20</f>
        <v>42</v>
      </c>
    </row>
    <row r="640" s="208" customFormat="1" spans="1:10">
      <c r="A640" s="270" t="s">
        <v>601</v>
      </c>
      <c r="B640" s="271">
        <f>B641+B646+B659+B663+B675+B678+B682+B687+B691+B695+B698+B705+B707</f>
        <v>40868</v>
      </c>
      <c r="C640" s="272">
        <v>40060.744484</v>
      </c>
      <c r="D640" s="271">
        <f>D641+D646+D659+D663+D675+D678+D682+D687+D691+D695+D698+D705+D707</f>
        <v>25979</v>
      </c>
      <c r="E640" s="273">
        <f>D640/C640*100</f>
        <v>64.8490194943228</v>
      </c>
      <c r="F640" s="271">
        <f>D640-B640</f>
        <v>-14889</v>
      </c>
      <c r="G640" s="274">
        <f>(D640/B640-1)*100</f>
        <v>-36.4319271801899</v>
      </c>
      <c r="H640" s="272">
        <f>H641+H646+H659+H663+H675+H678+H682+H687+H691+H695+H698+H705+H707</f>
        <v>27176</v>
      </c>
      <c r="I640" s="294">
        <f>H640-C640</f>
        <v>-12884.744484</v>
      </c>
      <c r="J640" s="274">
        <f>(H640/C640-1)*100</f>
        <v>-32.1630180615991</v>
      </c>
    </row>
    <row r="641" spans="1:10">
      <c r="A641" s="298" t="s">
        <v>602</v>
      </c>
      <c r="B641" s="276">
        <v>936</v>
      </c>
      <c r="C641" s="277">
        <v>1590.346474</v>
      </c>
      <c r="D641" s="276">
        <f>SUM(D642:D645)</f>
        <v>2489</v>
      </c>
      <c r="E641" s="278">
        <f>D641/C641*100</f>
        <v>156.506776396953</v>
      </c>
      <c r="F641" s="276">
        <f>D641-B641</f>
        <v>1553</v>
      </c>
      <c r="G641" s="279">
        <f>(D641/B641-1)*100</f>
        <v>165.918803418803</v>
      </c>
      <c r="H641" s="277">
        <f>SUM(H642:H645)</f>
        <v>1117</v>
      </c>
      <c r="I641" s="295">
        <f>H641-C641</f>
        <v>-473.346474</v>
      </c>
      <c r="J641" s="279">
        <f>(H641/C641-1)*100</f>
        <v>-29.7637327298529</v>
      </c>
    </row>
    <row r="642" spans="1:12">
      <c r="A642" s="167" t="s">
        <v>152</v>
      </c>
      <c r="B642" s="240">
        <v>323</v>
      </c>
      <c r="C642" s="287">
        <v>346.050074</v>
      </c>
      <c r="D642" s="240">
        <v>337</v>
      </c>
      <c r="E642" s="227"/>
      <c r="F642" s="228"/>
      <c r="G642" s="229"/>
      <c r="H642" s="281">
        <f>L642+M642+N642</f>
        <v>357</v>
      </c>
      <c r="I642" s="240"/>
      <c r="J642" s="229"/>
      <c r="L642">
        <v>357</v>
      </c>
    </row>
    <row r="643" spans="1:10">
      <c r="A643" s="167" t="s">
        <v>153</v>
      </c>
      <c r="B643" s="240">
        <v>105</v>
      </c>
      <c r="C643" s="287">
        <v>503.6</v>
      </c>
      <c r="D643" s="240">
        <v>479</v>
      </c>
      <c r="E643" s="227"/>
      <c r="F643" s="228"/>
      <c r="G643" s="229"/>
      <c r="H643" s="281">
        <f>L643+M643+N643</f>
        <v>0</v>
      </c>
      <c r="I643" s="240"/>
      <c r="J643" s="229"/>
    </row>
    <row r="644" spans="1:10">
      <c r="A644" s="167" t="s">
        <v>154</v>
      </c>
      <c r="B644" s="240">
        <v>0</v>
      </c>
      <c r="C644" s="287">
        <v>0</v>
      </c>
      <c r="D644" s="240"/>
      <c r="E644" s="227"/>
      <c r="F644" s="240"/>
      <c r="G644" s="229"/>
      <c r="H644" s="281">
        <f>L644+M644+N644</f>
        <v>0</v>
      </c>
      <c r="I644" s="240"/>
      <c r="J644" s="229"/>
    </row>
    <row r="645" spans="1:12">
      <c r="A645" s="167" t="s">
        <v>603</v>
      </c>
      <c r="B645" s="240">
        <v>508</v>
      </c>
      <c r="C645" s="287">
        <v>740.6964</v>
      </c>
      <c r="D645" s="240">
        <v>1673</v>
      </c>
      <c r="E645" s="227"/>
      <c r="F645" s="228"/>
      <c r="G645" s="229"/>
      <c r="H645" s="281">
        <f>L645+M645+N645</f>
        <v>760</v>
      </c>
      <c r="I645" s="240"/>
      <c r="J645" s="229"/>
      <c r="L645">
        <v>760</v>
      </c>
    </row>
    <row r="646" spans="1:10">
      <c r="A646" s="298" t="s">
        <v>604</v>
      </c>
      <c r="B646" s="276">
        <v>3633</v>
      </c>
      <c r="C646" s="277">
        <v>1630.992266</v>
      </c>
      <c r="D646" s="276">
        <f>SUM(D647:D658)</f>
        <v>2368</v>
      </c>
      <c r="E646" s="278">
        <f>D646/C646*100</f>
        <v>145.187690301408</v>
      </c>
      <c r="F646" s="276">
        <f>D646-B646</f>
        <v>-1265</v>
      </c>
      <c r="G646" s="279">
        <f>(D646/B646-1)*100</f>
        <v>-34.8197082301129</v>
      </c>
      <c r="H646" s="277">
        <f>SUM(H647:H658)</f>
        <v>2603</v>
      </c>
      <c r="I646" s="295">
        <f>H646-C646</f>
        <v>972.007734</v>
      </c>
      <c r="J646" s="279">
        <f>(H646/C646-1)*100</f>
        <v>59.5960970669618</v>
      </c>
    </row>
    <row r="647" spans="1:12">
      <c r="A647" s="167" t="s">
        <v>605</v>
      </c>
      <c r="B647" s="240">
        <v>3195</v>
      </c>
      <c r="C647" s="287">
        <v>1050.571801</v>
      </c>
      <c r="D647" s="240">
        <v>1444</v>
      </c>
      <c r="E647" s="227"/>
      <c r="F647" s="228"/>
      <c r="G647" s="229"/>
      <c r="H647" s="281">
        <f t="shared" ref="H647:H658" si="51">L647+M647+N647</f>
        <v>876</v>
      </c>
      <c r="I647" s="240"/>
      <c r="J647" s="229"/>
      <c r="L647">
        <v>876</v>
      </c>
    </row>
    <row r="648" spans="1:13">
      <c r="A648" s="167" t="s">
        <v>606</v>
      </c>
      <c r="B648" s="240">
        <v>438</v>
      </c>
      <c r="C648" s="287">
        <v>580.420465</v>
      </c>
      <c r="D648" s="240">
        <v>895</v>
      </c>
      <c r="E648" s="227"/>
      <c r="F648" s="228"/>
      <c r="G648" s="229"/>
      <c r="H648" s="281">
        <f t="shared" si="51"/>
        <v>634</v>
      </c>
      <c r="I648" s="240"/>
      <c r="J648" s="229"/>
      <c r="L648">
        <v>464</v>
      </c>
      <c r="M648">
        <v>170</v>
      </c>
    </row>
    <row r="649" spans="1:10">
      <c r="A649" s="167" t="s">
        <v>607</v>
      </c>
      <c r="B649" s="240"/>
      <c r="C649" s="286">
        <v>0</v>
      </c>
      <c r="D649" s="240"/>
      <c r="E649" s="227"/>
      <c r="F649" s="228"/>
      <c r="G649" s="229"/>
      <c r="H649" s="281">
        <f t="shared" si="51"/>
        <v>0</v>
      </c>
      <c r="I649" s="240"/>
      <c r="J649" s="229"/>
    </row>
    <row r="650" spans="1:10">
      <c r="A650" s="167" t="s">
        <v>608</v>
      </c>
      <c r="B650" s="240"/>
      <c r="C650" s="286">
        <v>0</v>
      </c>
      <c r="D650" s="240"/>
      <c r="E650" s="227"/>
      <c r="F650" s="228"/>
      <c r="G650" s="229"/>
      <c r="H650" s="281">
        <f t="shared" si="51"/>
        <v>0</v>
      </c>
      <c r="I650" s="240"/>
      <c r="J650" s="229"/>
    </row>
    <row r="651" spans="1:10">
      <c r="A651" s="167" t="s">
        <v>609</v>
      </c>
      <c r="B651" s="240"/>
      <c r="C651" s="286">
        <v>0</v>
      </c>
      <c r="D651" s="240"/>
      <c r="E651" s="227"/>
      <c r="F651" s="228"/>
      <c r="G651" s="229"/>
      <c r="H651" s="281">
        <f t="shared" si="51"/>
        <v>0</v>
      </c>
      <c r="I651" s="240"/>
      <c r="J651" s="229"/>
    </row>
    <row r="652" spans="1:12">
      <c r="A652" s="167" t="s">
        <v>610</v>
      </c>
      <c r="B652" s="240"/>
      <c r="C652" s="286">
        <v>0</v>
      </c>
      <c r="D652" s="240">
        <v>29</v>
      </c>
      <c r="E652" s="227"/>
      <c r="F652" s="228"/>
      <c r="G652" s="229"/>
      <c r="H652" s="281">
        <f t="shared" si="51"/>
        <v>641</v>
      </c>
      <c r="I652" s="240"/>
      <c r="J652" s="229"/>
      <c r="L652">
        <v>641</v>
      </c>
    </row>
    <row r="653" spans="1:10">
      <c r="A653" s="167" t="s">
        <v>611</v>
      </c>
      <c r="B653" s="240"/>
      <c r="C653" s="287">
        <v>0</v>
      </c>
      <c r="D653" s="240"/>
      <c r="E653" s="227"/>
      <c r="F653" s="228"/>
      <c r="G653" s="229"/>
      <c r="H653" s="281">
        <f t="shared" si="51"/>
        <v>0</v>
      </c>
      <c r="I653" s="240"/>
      <c r="J653" s="229"/>
    </row>
    <row r="654" spans="1:10">
      <c r="A654" s="167" t="s">
        <v>612</v>
      </c>
      <c r="B654" s="240"/>
      <c r="C654" s="287">
        <v>0</v>
      </c>
      <c r="D654" s="240"/>
      <c r="E654" s="227"/>
      <c r="F654" s="228"/>
      <c r="G654" s="229"/>
      <c r="H654" s="281">
        <f t="shared" si="51"/>
        <v>0</v>
      </c>
      <c r="I654" s="240"/>
      <c r="J654" s="229"/>
    </row>
    <row r="655" spans="1:10">
      <c r="A655" s="167" t="s">
        <v>613</v>
      </c>
      <c r="B655" s="240"/>
      <c r="C655" s="287">
        <v>0</v>
      </c>
      <c r="D655" s="240"/>
      <c r="E655" s="227"/>
      <c r="F655" s="228"/>
      <c r="G655" s="229"/>
      <c r="H655" s="281">
        <f t="shared" si="51"/>
        <v>0</v>
      </c>
      <c r="I655" s="240"/>
      <c r="J655" s="229"/>
    </row>
    <row r="656" spans="1:10">
      <c r="A656" s="167" t="s">
        <v>614</v>
      </c>
      <c r="B656" s="240"/>
      <c r="C656" s="287">
        <v>0</v>
      </c>
      <c r="D656" s="240"/>
      <c r="E656" s="227"/>
      <c r="F656" s="228"/>
      <c r="G656" s="229"/>
      <c r="H656" s="281">
        <f t="shared" si="51"/>
        <v>0</v>
      </c>
      <c r="I656" s="240"/>
      <c r="J656" s="229"/>
    </row>
    <row r="657" spans="1:10">
      <c r="A657" s="167" t="s">
        <v>615</v>
      </c>
      <c r="B657" s="284"/>
      <c r="C657" s="287">
        <v>0</v>
      </c>
      <c r="D657" s="284"/>
      <c r="E657" s="227"/>
      <c r="F657" s="228"/>
      <c r="G657" s="229"/>
      <c r="H657" s="281">
        <f t="shared" si="51"/>
        <v>0</v>
      </c>
      <c r="I657" s="240"/>
      <c r="J657" s="229"/>
    </row>
    <row r="658" spans="1:14">
      <c r="A658" s="167" t="s">
        <v>616</v>
      </c>
      <c r="B658" s="240"/>
      <c r="C658" s="287">
        <v>0</v>
      </c>
      <c r="D658" s="240"/>
      <c r="E658" s="227"/>
      <c r="F658" s="228"/>
      <c r="G658" s="229"/>
      <c r="H658" s="281">
        <f t="shared" si="51"/>
        <v>452</v>
      </c>
      <c r="I658" s="240"/>
      <c r="J658" s="229"/>
      <c r="M658">
        <v>178</v>
      </c>
      <c r="N658">
        <v>274</v>
      </c>
    </row>
    <row r="659" spans="1:10">
      <c r="A659" s="298" t="s">
        <v>617</v>
      </c>
      <c r="B659" s="276">
        <v>4085</v>
      </c>
      <c r="C659" s="277">
        <v>2385.345343</v>
      </c>
      <c r="D659" s="276">
        <f>SUM(D660:D662)</f>
        <v>3937</v>
      </c>
      <c r="E659" s="278">
        <f>D659/C659*100</f>
        <v>165.049476443881</v>
      </c>
      <c r="F659" s="276">
        <f>D659-B659</f>
        <v>-148</v>
      </c>
      <c r="G659" s="279">
        <f>(D659/B659-1)*100</f>
        <v>-3.62301101591187</v>
      </c>
      <c r="H659" s="277">
        <f>SUM(H660:H662)</f>
        <v>3805</v>
      </c>
      <c r="I659" s="295">
        <f>H659-C659</f>
        <v>1419.654657</v>
      </c>
      <c r="J659" s="279">
        <f>(H659/C659-1)*100</f>
        <v>59.5156865300908</v>
      </c>
    </row>
    <row r="660" spans="1:10">
      <c r="A660" s="167" t="s">
        <v>618</v>
      </c>
      <c r="B660" s="240">
        <v>0</v>
      </c>
      <c r="C660" s="286">
        <v>0</v>
      </c>
      <c r="D660" s="240"/>
      <c r="E660" s="227"/>
      <c r="F660" s="228"/>
      <c r="G660" s="229"/>
      <c r="H660" s="281">
        <f>L660+M660+N660</f>
        <v>0</v>
      </c>
      <c r="I660" s="240"/>
      <c r="J660" s="229"/>
    </row>
    <row r="661" spans="1:14">
      <c r="A661" s="167" t="s">
        <v>619</v>
      </c>
      <c r="B661" s="240">
        <v>3473</v>
      </c>
      <c r="C661" s="281">
        <v>2369.995343</v>
      </c>
      <c r="D661" s="240">
        <v>3342</v>
      </c>
      <c r="E661" s="227"/>
      <c r="F661" s="228"/>
      <c r="G661" s="229"/>
      <c r="H661" s="281">
        <f>L661+M661+N661</f>
        <v>2741</v>
      </c>
      <c r="I661" s="240">
        <v>0</v>
      </c>
      <c r="J661" s="229">
        <v>0</v>
      </c>
      <c r="L661">
        <v>2389</v>
      </c>
      <c r="N661">
        <v>352</v>
      </c>
    </row>
    <row r="662" spans="1:14">
      <c r="A662" s="167" t="s">
        <v>620</v>
      </c>
      <c r="B662" s="240">
        <v>612</v>
      </c>
      <c r="C662" s="281">
        <v>15.35</v>
      </c>
      <c r="D662" s="240">
        <v>595</v>
      </c>
      <c r="E662" s="227"/>
      <c r="F662" s="228"/>
      <c r="G662" s="229"/>
      <c r="H662" s="281">
        <f>L662+M662+N662</f>
        <v>1064</v>
      </c>
      <c r="I662" s="240">
        <v>0</v>
      </c>
      <c r="J662" s="229">
        <v>0</v>
      </c>
      <c r="L662">
        <v>32</v>
      </c>
      <c r="M662">
        <f>548+329</f>
        <v>877</v>
      </c>
      <c r="N662">
        <f>-6+156+5</f>
        <v>155</v>
      </c>
    </row>
    <row r="663" spans="1:10">
      <c r="A663" s="298" t="s">
        <v>621</v>
      </c>
      <c r="B663" s="276">
        <v>5505</v>
      </c>
      <c r="C663" s="277">
        <v>4329.14974</v>
      </c>
      <c r="D663" s="276">
        <f>SUM(D664:D674)</f>
        <v>4185</v>
      </c>
      <c r="E663" s="278">
        <f>D663/C663*100</f>
        <v>96.6702528520069</v>
      </c>
      <c r="F663" s="276">
        <f>D663-B663</f>
        <v>-1320</v>
      </c>
      <c r="G663" s="279">
        <f>(D663/B663-1)*100</f>
        <v>-23.9782016348774</v>
      </c>
      <c r="H663" s="277">
        <f>SUM(H664:H674)</f>
        <v>5251</v>
      </c>
      <c r="I663" s="295">
        <f>H663-C663</f>
        <v>921.85026</v>
      </c>
      <c r="J663" s="279">
        <f>(H663/C663-1)*100</f>
        <v>21.294025740953</v>
      </c>
    </row>
    <row r="664" spans="1:12">
      <c r="A664" s="167" t="s">
        <v>622</v>
      </c>
      <c r="B664" s="240">
        <v>580</v>
      </c>
      <c r="C664" s="287">
        <v>562.414515</v>
      </c>
      <c r="D664" s="240">
        <v>561</v>
      </c>
      <c r="E664" s="227"/>
      <c r="F664" s="228"/>
      <c r="G664" s="229"/>
      <c r="H664" s="281">
        <f t="shared" ref="H664:H674" si="52">L664+M664+N664</f>
        <v>618</v>
      </c>
      <c r="I664" s="240"/>
      <c r="J664" s="229"/>
      <c r="L664">
        <v>618</v>
      </c>
    </row>
    <row r="665" spans="1:12">
      <c r="A665" s="167" t="s">
        <v>623</v>
      </c>
      <c r="B665" s="240">
        <v>244</v>
      </c>
      <c r="C665" s="287">
        <v>204.213642</v>
      </c>
      <c r="D665" s="240">
        <v>192</v>
      </c>
      <c r="E665" s="227"/>
      <c r="F665" s="228"/>
      <c r="G665" s="229"/>
      <c r="H665" s="281">
        <f t="shared" si="52"/>
        <v>204</v>
      </c>
      <c r="I665" s="240"/>
      <c r="J665" s="229"/>
      <c r="L665">
        <v>204</v>
      </c>
    </row>
    <row r="666" spans="1:10">
      <c r="A666" s="167" t="s">
        <v>624</v>
      </c>
      <c r="B666" s="240">
        <v>609</v>
      </c>
      <c r="C666" s="287">
        <v>555.636183</v>
      </c>
      <c r="D666" s="240">
        <v>685</v>
      </c>
      <c r="E666" s="227"/>
      <c r="F666" s="228"/>
      <c r="G666" s="229"/>
      <c r="H666" s="281">
        <f t="shared" si="52"/>
        <v>0</v>
      </c>
      <c r="I666" s="240"/>
      <c r="J666" s="229"/>
    </row>
    <row r="667" spans="1:10">
      <c r="A667" s="167" t="s">
        <v>625</v>
      </c>
      <c r="B667" s="240"/>
      <c r="C667" s="287">
        <v>0</v>
      </c>
      <c r="D667" s="240"/>
      <c r="E667" s="227"/>
      <c r="F667" s="228"/>
      <c r="G667" s="229"/>
      <c r="H667" s="281">
        <f t="shared" si="52"/>
        <v>0</v>
      </c>
      <c r="I667" s="240"/>
      <c r="J667" s="229"/>
    </row>
    <row r="668" spans="1:10">
      <c r="A668" s="167" t="s">
        <v>626</v>
      </c>
      <c r="B668" s="240"/>
      <c r="C668" s="287">
        <v>0</v>
      </c>
      <c r="D668" s="240"/>
      <c r="E668" s="227"/>
      <c r="F668" s="228"/>
      <c r="G668" s="229"/>
      <c r="H668" s="281">
        <f t="shared" si="52"/>
        <v>0</v>
      </c>
      <c r="I668" s="240"/>
      <c r="J668" s="229"/>
    </row>
    <row r="669" spans="1:10">
      <c r="A669" s="167" t="s">
        <v>627</v>
      </c>
      <c r="B669" s="240"/>
      <c r="C669" s="287">
        <v>0</v>
      </c>
      <c r="D669" s="240"/>
      <c r="E669" s="227"/>
      <c r="F669" s="228"/>
      <c r="G669" s="229"/>
      <c r="H669" s="281">
        <f t="shared" si="52"/>
        <v>0</v>
      </c>
      <c r="I669" s="240"/>
      <c r="J669" s="229"/>
    </row>
    <row r="670" spans="1:10">
      <c r="A670" s="167" t="s">
        <v>628</v>
      </c>
      <c r="B670" s="240"/>
      <c r="C670" s="287">
        <v>0</v>
      </c>
      <c r="D670" s="240"/>
      <c r="E670" s="227"/>
      <c r="F670" s="228"/>
      <c r="G670" s="229"/>
      <c r="H670" s="281">
        <f t="shared" si="52"/>
        <v>0</v>
      </c>
      <c r="I670" s="240"/>
      <c r="J670" s="229"/>
    </row>
    <row r="671" spans="1:14">
      <c r="A671" s="167" t="s">
        <v>629</v>
      </c>
      <c r="B671" s="240">
        <v>2509</v>
      </c>
      <c r="C671" s="287">
        <v>2624.41</v>
      </c>
      <c r="D671" s="240">
        <v>2409</v>
      </c>
      <c r="E671" s="227"/>
      <c r="F671" s="228"/>
      <c r="G671" s="229"/>
      <c r="H671" s="281">
        <f t="shared" si="52"/>
        <v>2878</v>
      </c>
      <c r="I671" s="240"/>
      <c r="J671" s="229"/>
      <c r="L671">
        <v>300</v>
      </c>
      <c r="M671">
        <v>2204</v>
      </c>
      <c r="N671">
        <f>374</f>
        <v>374</v>
      </c>
    </row>
    <row r="672" spans="1:14">
      <c r="A672" s="167" t="s">
        <v>630</v>
      </c>
      <c r="B672" s="240">
        <v>1339</v>
      </c>
      <c r="C672" s="287">
        <v>279.2754</v>
      </c>
      <c r="D672" s="240">
        <v>216</v>
      </c>
      <c r="E672" s="227"/>
      <c r="F672" s="228"/>
      <c r="G672" s="229"/>
      <c r="H672" s="281">
        <f t="shared" si="52"/>
        <v>1084</v>
      </c>
      <c r="I672" s="240"/>
      <c r="J672" s="229"/>
      <c r="L672">
        <v>235</v>
      </c>
      <c r="M672">
        <v>439</v>
      </c>
      <c r="N672">
        <v>410</v>
      </c>
    </row>
    <row r="673" spans="1:10">
      <c r="A673" s="167" t="s">
        <v>631</v>
      </c>
      <c r="B673" s="240">
        <v>0</v>
      </c>
      <c r="C673" s="287">
        <v>0</v>
      </c>
      <c r="D673" s="240"/>
      <c r="E673" s="227"/>
      <c r="F673" s="228"/>
      <c r="G673" s="229"/>
      <c r="H673" s="281">
        <f t="shared" si="52"/>
        <v>0</v>
      </c>
      <c r="I673" s="240"/>
      <c r="J673" s="229"/>
    </row>
    <row r="674" spans="1:14">
      <c r="A674" s="167" t="s">
        <v>632</v>
      </c>
      <c r="B674" s="240">
        <v>224</v>
      </c>
      <c r="C674" s="287">
        <v>103.2</v>
      </c>
      <c r="D674" s="240">
        <v>122</v>
      </c>
      <c r="E674" s="227"/>
      <c r="F674" s="228"/>
      <c r="G674" s="229"/>
      <c r="H674" s="281">
        <f t="shared" si="52"/>
        <v>467</v>
      </c>
      <c r="I674" s="240"/>
      <c r="J674" s="229"/>
      <c r="L674">
        <v>141</v>
      </c>
      <c r="M674">
        <v>180</v>
      </c>
      <c r="N674">
        <f>131+15</f>
        <v>146</v>
      </c>
    </row>
    <row r="675" spans="1:10">
      <c r="A675" s="298" t="s">
        <v>633</v>
      </c>
      <c r="B675" s="276">
        <v>1</v>
      </c>
      <c r="C675" s="277">
        <v>0.82</v>
      </c>
      <c r="D675" s="276">
        <f>SUM(D676:D677)</f>
        <v>20</v>
      </c>
      <c r="E675" s="278"/>
      <c r="F675" s="276">
        <f>D675-B675</f>
        <v>19</v>
      </c>
      <c r="G675" s="279">
        <f>(D675/B675-1)*100</f>
        <v>1900</v>
      </c>
      <c r="H675" s="277">
        <f>SUM(H676:H677)</f>
        <v>17</v>
      </c>
      <c r="I675" s="295">
        <f>H675-C675</f>
        <v>16.18</v>
      </c>
      <c r="J675" s="279"/>
    </row>
    <row r="676" spans="1:14">
      <c r="A676" s="167" t="s">
        <v>634</v>
      </c>
      <c r="B676" s="240">
        <v>0</v>
      </c>
      <c r="C676" s="281">
        <v>0</v>
      </c>
      <c r="D676" s="240">
        <v>19</v>
      </c>
      <c r="E676" s="227"/>
      <c r="F676" s="228"/>
      <c r="G676" s="229"/>
      <c r="H676" s="281">
        <f>L676+M676+N676</f>
        <v>16</v>
      </c>
      <c r="I676" s="240"/>
      <c r="J676" s="229"/>
      <c r="N676">
        <v>16</v>
      </c>
    </row>
    <row r="677" spans="1:12">
      <c r="A677" s="167" t="s">
        <v>635</v>
      </c>
      <c r="B677" s="240">
        <v>1</v>
      </c>
      <c r="C677" s="281">
        <v>0.82</v>
      </c>
      <c r="D677" s="240">
        <v>1</v>
      </c>
      <c r="E677" s="227"/>
      <c r="F677" s="228"/>
      <c r="G677" s="229"/>
      <c r="H677" s="281">
        <f>L677+M677+N677</f>
        <v>1</v>
      </c>
      <c r="I677" s="240">
        <v>0</v>
      </c>
      <c r="J677" s="229">
        <v>0</v>
      </c>
      <c r="L677">
        <v>1</v>
      </c>
    </row>
    <row r="678" spans="1:10">
      <c r="A678" s="298" t="s">
        <v>636</v>
      </c>
      <c r="B678" s="276">
        <v>2246</v>
      </c>
      <c r="C678" s="277">
        <v>1617.765756</v>
      </c>
      <c r="D678" s="276">
        <f>SUM(D679:D681)</f>
        <v>2147</v>
      </c>
      <c r="E678" s="278">
        <f>D678/C678*100</f>
        <v>132.713898290724</v>
      </c>
      <c r="F678" s="276">
        <f>D678-B678</f>
        <v>-99</v>
      </c>
      <c r="G678" s="279">
        <f>(D678/B678-1)*100</f>
        <v>-4.40783615316117</v>
      </c>
      <c r="H678" s="277">
        <f>SUM(H679:H681)</f>
        <v>3748</v>
      </c>
      <c r="I678" s="295">
        <f>H678-C678</f>
        <v>2130.234244</v>
      </c>
      <c r="J678" s="279">
        <f>(H678/C678-1)*100</f>
        <v>131.677545781851</v>
      </c>
    </row>
    <row r="679" spans="1:10">
      <c r="A679" s="167" t="s">
        <v>637</v>
      </c>
      <c r="B679" s="240">
        <v>0</v>
      </c>
      <c r="C679" s="287">
        <v>0</v>
      </c>
      <c r="D679" s="240">
        <v>2</v>
      </c>
      <c r="E679" s="227"/>
      <c r="F679" s="228"/>
      <c r="G679" s="229"/>
      <c r="H679" s="281">
        <f>L679+M679+N679</f>
        <v>0</v>
      </c>
      <c r="I679" s="240"/>
      <c r="J679" s="229"/>
    </row>
    <row r="680" spans="1:14">
      <c r="A680" s="167" t="s">
        <v>638</v>
      </c>
      <c r="B680" s="240">
        <v>2116</v>
      </c>
      <c r="C680" s="287">
        <v>1579.713756</v>
      </c>
      <c r="D680" s="240">
        <v>2023</v>
      </c>
      <c r="E680" s="227"/>
      <c r="F680" s="228"/>
      <c r="G680" s="229"/>
      <c r="H680" s="281">
        <f>L680+M680+N680</f>
        <v>2053</v>
      </c>
      <c r="I680" s="240"/>
      <c r="J680" s="229"/>
      <c r="L680">
        <v>1271</v>
      </c>
      <c r="M680">
        <v>757</v>
      </c>
      <c r="N680">
        <v>25</v>
      </c>
    </row>
    <row r="681" spans="1:14">
      <c r="A681" s="167" t="s">
        <v>639</v>
      </c>
      <c r="B681" s="240">
        <v>130</v>
      </c>
      <c r="C681" s="287">
        <v>38.052</v>
      </c>
      <c r="D681" s="240">
        <v>122</v>
      </c>
      <c r="E681" s="227"/>
      <c r="F681" s="228"/>
      <c r="G681" s="229"/>
      <c r="H681" s="281">
        <f>L681+M681+N681</f>
        <v>1695</v>
      </c>
      <c r="I681" s="240"/>
      <c r="J681" s="229"/>
      <c r="L681">
        <v>1691</v>
      </c>
      <c r="N681">
        <v>4</v>
      </c>
    </row>
    <row r="682" spans="1:10">
      <c r="A682" s="298" t="s">
        <v>640</v>
      </c>
      <c r="B682" s="276">
        <v>5810</v>
      </c>
      <c r="C682" s="277">
        <v>6412.18712</v>
      </c>
      <c r="D682" s="276">
        <f>SUM(D683:D686)</f>
        <v>6308</v>
      </c>
      <c r="E682" s="278"/>
      <c r="F682" s="276"/>
      <c r="G682" s="279"/>
      <c r="H682" s="277">
        <f>SUM(H683:H686)</f>
        <v>5814</v>
      </c>
      <c r="I682" s="295">
        <f>H682-C682</f>
        <v>-598.18712</v>
      </c>
      <c r="J682" s="279">
        <f>(H682/C682-1)*100</f>
        <v>-9.32890929109379</v>
      </c>
    </row>
    <row r="683" s="208" customFormat="1" spans="1:12">
      <c r="A683" s="155" t="s">
        <v>641</v>
      </c>
      <c r="B683" s="240">
        <v>1448</v>
      </c>
      <c r="C683" s="287">
        <v>1896.002971</v>
      </c>
      <c r="D683" s="240">
        <v>1654</v>
      </c>
      <c r="E683" s="227"/>
      <c r="F683" s="228"/>
      <c r="G683" s="229"/>
      <c r="H683" s="281">
        <f>L683+M683+N683</f>
        <v>1523</v>
      </c>
      <c r="I683" s="240"/>
      <c r="J683" s="229"/>
      <c r="L683" s="208">
        <v>1523</v>
      </c>
    </row>
    <row r="684" s="208" customFormat="1" spans="1:12">
      <c r="A684" s="155" t="s">
        <v>642</v>
      </c>
      <c r="B684" s="240">
        <v>2851</v>
      </c>
      <c r="C684" s="287">
        <v>3427.870492</v>
      </c>
      <c r="D684" s="240">
        <v>3580</v>
      </c>
      <c r="E684" s="227"/>
      <c r="F684" s="228"/>
      <c r="G684" s="229"/>
      <c r="H684" s="281">
        <f>L684+M684+N684</f>
        <v>2950</v>
      </c>
      <c r="I684" s="240"/>
      <c r="J684" s="229"/>
      <c r="L684" s="208">
        <v>2950</v>
      </c>
    </row>
    <row r="685" s="208" customFormat="1" spans="1:12">
      <c r="A685" s="155" t="s">
        <v>643</v>
      </c>
      <c r="B685" s="240">
        <v>1306</v>
      </c>
      <c r="C685" s="287">
        <v>858.277657</v>
      </c>
      <c r="D685" s="240">
        <v>789</v>
      </c>
      <c r="E685" s="227"/>
      <c r="F685" s="228"/>
      <c r="G685" s="229"/>
      <c r="H685" s="281">
        <f>L685+M685+N685</f>
        <v>1021</v>
      </c>
      <c r="I685" s="240"/>
      <c r="J685" s="229"/>
      <c r="L685" s="208">
        <v>1021</v>
      </c>
    </row>
    <row r="686" s="208" customFormat="1" spans="1:12">
      <c r="A686" s="155" t="s">
        <v>644</v>
      </c>
      <c r="B686" s="240">
        <v>205</v>
      </c>
      <c r="C686" s="287">
        <v>230.036</v>
      </c>
      <c r="D686" s="240">
        <v>285</v>
      </c>
      <c r="E686" s="227"/>
      <c r="F686" s="228"/>
      <c r="G686" s="229"/>
      <c r="H686" s="281">
        <f>L686+M686+N686</f>
        <v>320</v>
      </c>
      <c r="I686" s="240"/>
      <c r="J686" s="229"/>
      <c r="L686" s="208">
        <v>320</v>
      </c>
    </row>
    <row r="687" spans="1:10">
      <c r="A687" s="298" t="s">
        <v>645</v>
      </c>
      <c r="B687" s="276">
        <v>17473</v>
      </c>
      <c r="C687" s="277">
        <v>20929.318115</v>
      </c>
      <c r="D687" s="276">
        <f>SUM(D688:D690)</f>
        <v>2224</v>
      </c>
      <c r="E687" s="278"/>
      <c r="F687" s="276"/>
      <c r="G687" s="279"/>
      <c r="H687" s="277">
        <f>SUM(H688:H690)</f>
        <v>1973</v>
      </c>
      <c r="I687" s="295">
        <f>H687-C687</f>
        <v>-18956.318115</v>
      </c>
      <c r="J687" s="279">
        <f>(H687/C687-1)*100</f>
        <v>-90.5730325796618</v>
      </c>
    </row>
    <row r="688" s="208" customFormat="1" spans="1:10">
      <c r="A688" s="155" t="s">
        <v>646</v>
      </c>
      <c r="B688" s="240">
        <v>0</v>
      </c>
      <c r="C688" s="287">
        <v>7.912315</v>
      </c>
      <c r="D688" s="240">
        <v>34</v>
      </c>
      <c r="E688" s="227"/>
      <c r="F688" s="228"/>
      <c r="G688" s="229"/>
      <c r="H688" s="281">
        <f>L688+M688+N688</f>
        <v>0</v>
      </c>
      <c r="I688" s="240"/>
      <c r="J688" s="229"/>
    </row>
    <row r="689" s="208" customFormat="1" spans="1:13">
      <c r="A689" s="155" t="s">
        <v>647</v>
      </c>
      <c r="B689" s="240">
        <v>17473</v>
      </c>
      <c r="C689" s="287">
        <v>20921.4058</v>
      </c>
      <c r="D689" s="240">
        <v>2190</v>
      </c>
      <c r="E689" s="227"/>
      <c r="F689" s="228"/>
      <c r="G689" s="229"/>
      <c r="H689" s="281">
        <f>L689+M689+N689</f>
        <v>1973</v>
      </c>
      <c r="I689" s="240"/>
      <c r="J689" s="229"/>
      <c r="L689" s="208">
        <v>1963</v>
      </c>
      <c r="M689" s="208">
        <v>10</v>
      </c>
    </row>
    <row r="690" s="208" customFormat="1" spans="1:10">
      <c r="A690" s="155" t="s">
        <v>648</v>
      </c>
      <c r="B690" s="240"/>
      <c r="C690" s="287">
        <v>0</v>
      </c>
      <c r="D690" s="240"/>
      <c r="E690" s="227"/>
      <c r="F690" s="228"/>
      <c r="G690" s="229"/>
      <c r="H690" s="281">
        <f>L690+M690+N690</f>
        <v>0</v>
      </c>
      <c r="I690" s="240"/>
      <c r="J690" s="229"/>
    </row>
    <row r="691" spans="1:10">
      <c r="A691" s="298" t="s">
        <v>649</v>
      </c>
      <c r="B691" s="276">
        <v>469</v>
      </c>
      <c r="C691" s="277">
        <v>549.0688</v>
      </c>
      <c r="D691" s="276">
        <f>SUM(D692:D694)</f>
        <v>1660</v>
      </c>
      <c r="E691" s="278"/>
      <c r="F691" s="276"/>
      <c r="G691" s="279"/>
      <c r="H691" s="277">
        <f>SUM(H692:H694)</f>
        <v>2012</v>
      </c>
      <c r="I691" s="295">
        <f>H691-C691</f>
        <v>1462.9312</v>
      </c>
      <c r="J691" s="279"/>
    </row>
    <row r="692" s="208" customFormat="1" spans="1:13">
      <c r="A692" s="155" t="s">
        <v>650</v>
      </c>
      <c r="B692" s="284">
        <v>469</v>
      </c>
      <c r="C692" s="287">
        <v>549.0688</v>
      </c>
      <c r="D692" s="285">
        <v>1660</v>
      </c>
      <c r="E692" s="227"/>
      <c r="F692" s="228"/>
      <c r="G692" s="229"/>
      <c r="H692" s="281">
        <f>L692+M692+N692</f>
        <v>2012</v>
      </c>
      <c r="I692" s="240"/>
      <c r="J692" s="229"/>
      <c r="L692" s="208">
        <v>600</v>
      </c>
      <c r="M692" s="208">
        <v>1412</v>
      </c>
    </row>
    <row r="693" s="208" customFormat="1" spans="1:10">
      <c r="A693" s="155" t="s">
        <v>651</v>
      </c>
      <c r="B693" s="240"/>
      <c r="C693" s="287">
        <v>0</v>
      </c>
      <c r="D693" s="240"/>
      <c r="E693" s="227"/>
      <c r="F693" s="228"/>
      <c r="G693" s="229"/>
      <c r="H693" s="281">
        <f>L693+M693+N693</f>
        <v>0</v>
      </c>
      <c r="I693" s="240"/>
      <c r="J693" s="229"/>
    </row>
    <row r="694" s="208" customFormat="1" spans="1:10">
      <c r="A694" s="155" t="s">
        <v>652</v>
      </c>
      <c r="B694" s="240"/>
      <c r="C694" s="287">
        <v>0</v>
      </c>
      <c r="D694" s="240"/>
      <c r="E694" s="227"/>
      <c r="F694" s="228"/>
      <c r="G694" s="229"/>
      <c r="H694" s="281">
        <f>L694+M694+N694</f>
        <v>0</v>
      </c>
      <c r="I694" s="240"/>
      <c r="J694" s="229"/>
    </row>
    <row r="695" spans="1:10">
      <c r="A695" s="298" t="s">
        <v>653</v>
      </c>
      <c r="B695" s="276">
        <v>128</v>
      </c>
      <c r="C695" s="277">
        <v>0</v>
      </c>
      <c r="D695" s="276">
        <f>SUM(D696:D697)</f>
        <v>127</v>
      </c>
      <c r="E695" s="278"/>
      <c r="F695" s="276"/>
      <c r="G695" s="279"/>
      <c r="H695" s="277">
        <f>SUM(H696:H697)</f>
        <v>6</v>
      </c>
      <c r="I695" s="295">
        <f>H695-C695</f>
        <v>6</v>
      </c>
      <c r="J695" s="279"/>
    </row>
    <row r="696" s="208" customFormat="1" spans="1:14">
      <c r="A696" s="155" t="s">
        <v>654</v>
      </c>
      <c r="B696" s="240">
        <v>128</v>
      </c>
      <c r="C696" s="287">
        <v>0</v>
      </c>
      <c r="D696" s="240">
        <v>127</v>
      </c>
      <c r="E696" s="227"/>
      <c r="F696" s="228"/>
      <c r="G696" s="229"/>
      <c r="H696" s="281">
        <f>L696+M696+N696</f>
        <v>6</v>
      </c>
      <c r="I696" s="240"/>
      <c r="J696" s="229"/>
      <c r="N696" s="208">
        <v>6</v>
      </c>
    </row>
    <row r="697" s="208" customFormat="1" spans="1:10">
      <c r="A697" s="155" t="s">
        <v>655</v>
      </c>
      <c r="B697" s="240"/>
      <c r="C697" s="287">
        <v>0</v>
      </c>
      <c r="D697" s="240"/>
      <c r="E697" s="227"/>
      <c r="F697" s="228"/>
      <c r="G697" s="229"/>
      <c r="H697" s="281">
        <f>L697+M697+N697</f>
        <v>0</v>
      </c>
      <c r="I697" s="240"/>
      <c r="J697" s="229"/>
    </row>
    <row r="698" spans="1:10">
      <c r="A698" s="298" t="s">
        <v>656</v>
      </c>
      <c r="B698" s="276">
        <v>385</v>
      </c>
      <c r="C698" s="277">
        <v>386.67487</v>
      </c>
      <c r="D698" s="276">
        <f>SUM(D699:D704)</f>
        <v>396</v>
      </c>
      <c r="E698" s="278"/>
      <c r="F698" s="276"/>
      <c r="G698" s="279"/>
      <c r="H698" s="277">
        <f>SUM(H699:H704)</f>
        <v>413</v>
      </c>
      <c r="I698" s="295">
        <f>H698-C698</f>
        <v>26.3251300000001</v>
      </c>
      <c r="J698" s="279"/>
    </row>
    <row r="699" s="208" customFormat="1" spans="1:12">
      <c r="A699" s="155" t="s">
        <v>152</v>
      </c>
      <c r="B699" s="240">
        <v>70</v>
      </c>
      <c r="C699" s="287">
        <v>70.829703</v>
      </c>
      <c r="D699" s="240">
        <v>63</v>
      </c>
      <c r="E699" s="227"/>
      <c r="F699" s="228"/>
      <c r="G699" s="229"/>
      <c r="H699" s="281">
        <f t="shared" ref="H699:H704" si="53">L699+M699+N699</f>
        <v>65</v>
      </c>
      <c r="I699" s="240"/>
      <c r="J699" s="229"/>
      <c r="L699" s="208">
        <v>65</v>
      </c>
    </row>
    <row r="700" spans="1:12">
      <c r="A700" s="167" t="s">
        <v>153</v>
      </c>
      <c r="B700" s="240">
        <v>28</v>
      </c>
      <c r="C700" s="287">
        <v>1.64</v>
      </c>
      <c r="D700" s="240">
        <v>24</v>
      </c>
      <c r="E700" s="227"/>
      <c r="F700" s="228"/>
      <c r="G700" s="229"/>
      <c r="H700" s="281">
        <f t="shared" si="53"/>
        <v>1</v>
      </c>
      <c r="I700" s="240"/>
      <c r="J700" s="229"/>
      <c r="L700">
        <v>1</v>
      </c>
    </row>
    <row r="701" s="208" customFormat="1" spans="1:12">
      <c r="A701" s="155" t="s">
        <v>657</v>
      </c>
      <c r="B701" s="240">
        <v>3</v>
      </c>
      <c r="C701" s="287">
        <v>2.46</v>
      </c>
      <c r="D701" s="240">
        <v>2</v>
      </c>
      <c r="E701" s="227"/>
      <c r="F701" s="228"/>
      <c r="G701" s="229"/>
      <c r="H701" s="281">
        <f t="shared" si="53"/>
        <v>2</v>
      </c>
      <c r="I701" s="240"/>
      <c r="J701" s="229"/>
      <c r="L701" s="208">
        <v>2</v>
      </c>
    </row>
    <row r="702" s="208" customFormat="1" spans="1:10">
      <c r="A702" s="155" t="s">
        <v>658</v>
      </c>
      <c r="B702" s="240">
        <v>24</v>
      </c>
      <c r="C702" s="287"/>
      <c r="D702" s="240"/>
      <c r="E702" s="227"/>
      <c r="F702" s="228"/>
      <c r="G702" s="229"/>
      <c r="H702" s="281">
        <f t="shared" si="53"/>
        <v>0</v>
      </c>
      <c r="I702" s="240"/>
      <c r="J702" s="229"/>
    </row>
    <row r="703" s="208" customFormat="1" spans="1:12">
      <c r="A703" s="155" t="s">
        <v>161</v>
      </c>
      <c r="B703" s="240">
        <v>260</v>
      </c>
      <c r="C703" s="287">
        <v>311.745167</v>
      </c>
      <c r="D703" s="240">
        <v>297</v>
      </c>
      <c r="E703" s="227"/>
      <c r="F703" s="228"/>
      <c r="G703" s="229"/>
      <c r="H703" s="281">
        <f t="shared" si="53"/>
        <v>326</v>
      </c>
      <c r="I703" s="240"/>
      <c r="J703" s="229"/>
      <c r="L703" s="208">
        <v>326</v>
      </c>
    </row>
    <row r="704" s="208" customFormat="1" spans="1:13">
      <c r="A704" s="155" t="s">
        <v>659</v>
      </c>
      <c r="B704" s="240"/>
      <c r="C704" s="287">
        <v>0</v>
      </c>
      <c r="D704" s="240">
        <v>10</v>
      </c>
      <c r="E704" s="227"/>
      <c r="F704" s="228"/>
      <c r="G704" s="229"/>
      <c r="H704" s="281">
        <f t="shared" si="53"/>
        <v>19</v>
      </c>
      <c r="I704" s="240"/>
      <c r="J704" s="229"/>
      <c r="M704" s="208">
        <v>19</v>
      </c>
    </row>
    <row r="705" spans="1:10">
      <c r="A705" s="298" t="s">
        <v>660</v>
      </c>
      <c r="B705" s="276"/>
      <c r="C705" s="277"/>
      <c r="D705" s="276"/>
      <c r="E705" s="278"/>
      <c r="F705" s="276">
        <f>D705-B705</f>
        <v>0</v>
      </c>
      <c r="G705" s="279" t="e">
        <f>(D705/B705-1)*100</f>
        <v>#DIV/0!</v>
      </c>
      <c r="H705" s="277"/>
      <c r="I705" s="295">
        <f>H705-C705</f>
        <v>0</v>
      </c>
      <c r="J705" s="279"/>
    </row>
    <row r="706" spans="1:10">
      <c r="A706" s="167" t="s">
        <v>661</v>
      </c>
      <c r="B706" s="240"/>
      <c r="C706" s="287">
        <v>0</v>
      </c>
      <c r="D706" s="240"/>
      <c r="E706" s="227"/>
      <c r="F706" s="228"/>
      <c r="G706" s="229"/>
      <c r="H706" s="281">
        <f>L706+M706+N706</f>
        <v>0</v>
      </c>
      <c r="I706" s="240"/>
      <c r="J706" s="229"/>
    </row>
    <row r="707" spans="1:10">
      <c r="A707" s="298" t="s">
        <v>662</v>
      </c>
      <c r="B707" s="276">
        <v>197</v>
      </c>
      <c r="C707" s="277">
        <v>229.076</v>
      </c>
      <c r="D707" s="276">
        <f>SUM(D708)</f>
        <v>118</v>
      </c>
      <c r="E707" s="278"/>
      <c r="F707" s="276">
        <f>D707-B707</f>
        <v>-79</v>
      </c>
      <c r="G707" s="279">
        <f>(D707/B707-1)*100</f>
        <v>-40.1015228426396</v>
      </c>
      <c r="H707" s="277">
        <f>SUM(H708)</f>
        <v>417</v>
      </c>
      <c r="I707" s="295">
        <f>H707-C707</f>
        <v>187.924</v>
      </c>
      <c r="J707" s="279"/>
    </row>
    <row r="708" spans="1:14">
      <c r="A708" s="167" t="s">
        <v>663</v>
      </c>
      <c r="B708" s="240">
        <v>197</v>
      </c>
      <c r="C708" s="287">
        <v>229.076</v>
      </c>
      <c r="D708" s="240">
        <v>118</v>
      </c>
      <c r="E708" s="227"/>
      <c r="F708" s="228"/>
      <c r="G708" s="229"/>
      <c r="H708" s="281">
        <f>L708+M708+N708</f>
        <v>417</v>
      </c>
      <c r="I708" s="240"/>
      <c r="J708" s="229"/>
      <c r="N708">
        <v>417</v>
      </c>
    </row>
    <row r="709" s="208" customFormat="1" spans="1:10">
      <c r="A709" s="270" t="s">
        <v>664</v>
      </c>
      <c r="B709" s="271">
        <f>B710+B719+B723+B732+B737+B744+B750+B753+B756+B757+B758+B764+B765+B766+B782+B788</f>
        <v>5392</v>
      </c>
      <c r="C709" s="272">
        <v>235.0888</v>
      </c>
      <c r="D709" s="271">
        <f>D710+D719+D723+D732+D737+D744+D750+D753+D756+D757+D758+D764+D765+D766+D782+D788</f>
        <v>457</v>
      </c>
      <c r="E709" s="273">
        <f>D709/C709*100</f>
        <v>194.39462875305</v>
      </c>
      <c r="F709" s="271">
        <f>D709-B709</f>
        <v>-4935</v>
      </c>
      <c r="G709" s="274">
        <f>(D709/B709-1)*100</f>
        <v>-91.5244807121662</v>
      </c>
      <c r="H709" s="272">
        <f>H710+H719+H723+H732+H737+H744+H750+H753+H756+H757+H758+H764+H765+H766+H782+H788</f>
        <v>1721</v>
      </c>
      <c r="I709" s="294">
        <f>H709-C709</f>
        <v>1485.9112</v>
      </c>
      <c r="J709" s="274">
        <f>(H709/C709-1)*100</f>
        <v>632.063798870895</v>
      </c>
    </row>
    <row r="710" spans="1:10">
      <c r="A710" s="298" t="s">
        <v>665</v>
      </c>
      <c r="B710" s="308">
        <v>134</v>
      </c>
      <c r="C710" s="304"/>
      <c r="D710" s="308">
        <f>SUM(D711:D718)</f>
        <v>131</v>
      </c>
      <c r="E710" s="278" t="e">
        <f>D710/C710*100</f>
        <v>#DIV/0!</v>
      </c>
      <c r="F710" s="276">
        <f>D710-B710</f>
        <v>-3</v>
      </c>
      <c r="G710" s="279">
        <f>(D710/B710-1)*100</f>
        <v>-2.23880597014925</v>
      </c>
      <c r="H710" s="304"/>
      <c r="I710" s="295">
        <f>H710-C710</f>
        <v>0</v>
      </c>
      <c r="J710" s="279" t="e">
        <f>(H710/C710-1)*100</f>
        <v>#DIV/0!</v>
      </c>
    </row>
    <row r="711" s="208" customFormat="1" spans="1:10">
      <c r="A711" s="283" t="s">
        <v>152</v>
      </c>
      <c r="B711" s="240">
        <v>99</v>
      </c>
      <c r="C711" s="307">
        <v>0</v>
      </c>
      <c r="D711" s="240">
        <v>37</v>
      </c>
      <c r="E711" s="227"/>
      <c r="F711" s="228"/>
      <c r="G711" s="229"/>
      <c r="H711" s="281">
        <f t="shared" ref="H711:H718" si="54">L711+M711+N711</f>
        <v>0</v>
      </c>
      <c r="I711" s="240"/>
      <c r="J711" s="229"/>
    </row>
    <row r="712" s="208" customFormat="1" spans="1:10">
      <c r="A712" s="283" t="s">
        <v>153</v>
      </c>
      <c r="B712" s="240">
        <v>2</v>
      </c>
      <c r="C712" s="307">
        <v>0</v>
      </c>
      <c r="D712" s="240">
        <v>2</v>
      </c>
      <c r="E712" s="227"/>
      <c r="F712" s="228"/>
      <c r="G712" s="229"/>
      <c r="H712" s="281">
        <f t="shared" si="54"/>
        <v>0</v>
      </c>
      <c r="I712" s="240"/>
      <c r="J712" s="229"/>
    </row>
    <row r="713" s="208" customFormat="1" spans="1:10">
      <c r="A713" s="283" t="s">
        <v>154</v>
      </c>
      <c r="B713" s="240">
        <v>0</v>
      </c>
      <c r="C713" s="307">
        <v>0</v>
      </c>
      <c r="D713" s="240"/>
      <c r="E713" s="227"/>
      <c r="F713" s="228"/>
      <c r="G713" s="229"/>
      <c r="H713" s="281">
        <f t="shared" si="54"/>
        <v>0</v>
      </c>
      <c r="I713" s="240"/>
      <c r="J713" s="229"/>
    </row>
    <row r="714" s="208" customFormat="1" spans="1:10">
      <c r="A714" s="283" t="s">
        <v>666</v>
      </c>
      <c r="B714" s="240">
        <v>3</v>
      </c>
      <c r="C714" s="287">
        <v>0</v>
      </c>
      <c r="D714" s="240"/>
      <c r="E714" s="227"/>
      <c r="F714" s="228"/>
      <c r="G714" s="229"/>
      <c r="H714" s="281">
        <f t="shared" si="54"/>
        <v>0</v>
      </c>
      <c r="I714" s="240"/>
      <c r="J714" s="229"/>
    </row>
    <row r="715" s="208" customFormat="1" spans="1:10">
      <c r="A715" s="283" t="s">
        <v>667</v>
      </c>
      <c r="B715" s="240"/>
      <c r="C715" s="287">
        <v>0</v>
      </c>
      <c r="D715" s="240"/>
      <c r="E715" s="227"/>
      <c r="F715" s="228"/>
      <c r="G715" s="229"/>
      <c r="H715" s="281">
        <f t="shared" si="54"/>
        <v>0</v>
      </c>
      <c r="I715" s="240"/>
      <c r="J715" s="229"/>
    </row>
    <row r="716" spans="1:10">
      <c r="A716" s="167" t="s">
        <v>668</v>
      </c>
      <c r="B716" s="240"/>
      <c r="C716" s="287">
        <v>0</v>
      </c>
      <c r="D716" s="240"/>
      <c r="E716" s="227"/>
      <c r="F716" s="228"/>
      <c r="G716" s="229"/>
      <c r="H716" s="281">
        <f t="shared" si="54"/>
        <v>0</v>
      </c>
      <c r="I716" s="240"/>
      <c r="J716" s="229"/>
    </row>
    <row r="717" spans="1:10">
      <c r="A717" s="167" t="s">
        <v>669</v>
      </c>
      <c r="B717" s="240"/>
      <c r="C717" s="287">
        <v>0</v>
      </c>
      <c r="D717" s="240"/>
      <c r="E717" s="227"/>
      <c r="F717" s="228"/>
      <c r="G717" s="229"/>
      <c r="H717" s="281">
        <f t="shared" si="54"/>
        <v>0</v>
      </c>
      <c r="I717" s="240"/>
      <c r="J717" s="229"/>
    </row>
    <row r="718" spans="1:10">
      <c r="A718" s="167" t="s">
        <v>670</v>
      </c>
      <c r="B718" s="240">
        <v>30</v>
      </c>
      <c r="C718" s="287">
        <v>0</v>
      </c>
      <c r="D718" s="240">
        <v>92</v>
      </c>
      <c r="E718" s="227"/>
      <c r="F718" s="228"/>
      <c r="G718" s="229"/>
      <c r="H718" s="281">
        <f t="shared" si="54"/>
        <v>0</v>
      </c>
      <c r="I718" s="240"/>
      <c r="J718" s="229"/>
    </row>
    <row r="719" spans="1:10">
      <c r="A719" s="298" t="s">
        <v>671</v>
      </c>
      <c r="B719" s="308">
        <v>41</v>
      </c>
      <c r="C719" s="304"/>
      <c r="D719" s="308">
        <f>SUM(D720:D722)</f>
        <v>67</v>
      </c>
      <c r="E719" s="278"/>
      <c r="F719" s="276"/>
      <c r="G719" s="279"/>
      <c r="H719" s="304"/>
      <c r="I719" s="295">
        <f>H719-C719</f>
        <v>0</v>
      </c>
      <c r="J719" s="279"/>
    </row>
    <row r="720" spans="1:10">
      <c r="A720" s="167" t="s">
        <v>672</v>
      </c>
      <c r="B720" s="240">
        <v>0</v>
      </c>
      <c r="C720" s="287">
        <v>0</v>
      </c>
      <c r="D720" s="240"/>
      <c r="E720" s="227"/>
      <c r="F720" s="228"/>
      <c r="G720" s="229"/>
      <c r="H720" s="281">
        <f>L720+M720+N720</f>
        <v>0</v>
      </c>
      <c r="I720" s="240"/>
      <c r="J720" s="229"/>
    </row>
    <row r="721" spans="1:10">
      <c r="A721" s="167" t="s">
        <v>673</v>
      </c>
      <c r="B721" s="240">
        <v>0</v>
      </c>
      <c r="C721" s="287">
        <v>0</v>
      </c>
      <c r="D721" s="240"/>
      <c r="E721" s="227"/>
      <c r="F721" s="240"/>
      <c r="G721" s="229"/>
      <c r="H721" s="281">
        <f>L721+M721+N721</f>
        <v>0</v>
      </c>
      <c r="I721" s="240"/>
      <c r="J721" s="229"/>
    </row>
    <row r="722" spans="1:10">
      <c r="A722" s="167" t="s">
        <v>674</v>
      </c>
      <c r="B722" s="240">
        <v>41</v>
      </c>
      <c r="C722" s="287">
        <v>0</v>
      </c>
      <c r="D722" s="240">
        <v>67</v>
      </c>
      <c r="E722" s="227"/>
      <c r="F722" s="228"/>
      <c r="G722" s="229"/>
      <c r="H722" s="281">
        <f>L722+M722+N722</f>
        <v>0</v>
      </c>
      <c r="I722" s="240"/>
      <c r="J722" s="229"/>
    </row>
    <row r="723" spans="1:10">
      <c r="A723" s="298" t="s">
        <v>675</v>
      </c>
      <c r="B723" s="308">
        <v>72</v>
      </c>
      <c r="C723" s="304"/>
      <c r="D723" s="308">
        <f>SUM(D724:D731)</f>
        <v>92</v>
      </c>
      <c r="E723" s="278"/>
      <c r="F723" s="276">
        <f>D723-B723</f>
        <v>20</v>
      </c>
      <c r="G723" s="279">
        <f>(D723/B723-1)*100</f>
        <v>27.7777777777778</v>
      </c>
      <c r="H723" s="304">
        <f>SUM(H724:H731)</f>
        <v>118</v>
      </c>
      <c r="I723" s="295">
        <f>H723-C723</f>
        <v>118</v>
      </c>
      <c r="J723" s="279"/>
    </row>
    <row r="724" spans="1:10">
      <c r="A724" s="167" t="s">
        <v>676</v>
      </c>
      <c r="B724" s="240">
        <v>0</v>
      </c>
      <c r="C724" s="287">
        <v>0</v>
      </c>
      <c r="D724" s="240"/>
      <c r="E724" s="227"/>
      <c r="F724" s="228"/>
      <c r="G724" s="229"/>
      <c r="H724" s="281">
        <f t="shared" ref="H724:H731" si="55">L724+M724+N724</f>
        <v>0</v>
      </c>
      <c r="I724" s="240"/>
      <c r="J724" s="229"/>
    </row>
    <row r="725" spans="1:10">
      <c r="A725" s="167" t="s">
        <v>677</v>
      </c>
      <c r="B725" s="240">
        <v>21</v>
      </c>
      <c r="C725" s="286">
        <v>0</v>
      </c>
      <c r="D725" s="240"/>
      <c r="E725" s="227"/>
      <c r="F725" s="228"/>
      <c r="G725" s="229"/>
      <c r="H725" s="281">
        <f t="shared" si="55"/>
        <v>0</v>
      </c>
      <c r="I725" s="240"/>
      <c r="J725" s="229"/>
    </row>
    <row r="726" spans="1:10">
      <c r="A726" s="167" t="s">
        <v>678</v>
      </c>
      <c r="B726" s="240">
        <v>0</v>
      </c>
      <c r="C726" s="287">
        <v>0</v>
      </c>
      <c r="D726" s="240"/>
      <c r="E726" s="227"/>
      <c r="F726" s="228"/>
      <c r="G726" s="229"/>
      <c r="H726" s="281">
        <f t="shared" si="55"/>
        <v>0</v>
      </c>
      <c r="I726" s="240"/>
      <c r="J726" s="229"/>
    </row>
    <row r="727" spans="1:14">
      <c r="A727" s="167" t="s">
        <v>679</v>
      </c>
      <c r="B727" s="240">
        <v>0</v>
      </c>
      <c r="C727" s="287">
        <v>0</v>
      </c>
      <c r="D727" s="240">
        <v>82</v>
      </c>
      <c r="E727" s="227"/>
      <c r="F727" s="228"/>
      <c r="G727" s="229"/>
      <c r="H727" s="281">
        <f t="shared" si="55"/>
        <v>118</v>
      </c>
      <c r="I727" s="240"/>
      <c r="J727" s="229"/>
      <c r="N727">
        <v>118</v>
      </c>
    </row>
    <row r="728" spans="1:10">
      <c r="A728" s="167" t="s">
        <v>680</v>
      </c>
      <c r="B728" s="240">
        <v>0</v>
      </c>
      <c r="C728" s="287">
        <v>0</v>
      </c>
      <c r="D728" s="240"/>
      <c r="E728" s="227"/>
      <c r="F728" s="228"/>
      <c r="G728" s="229"/>
      <c r="H728" s="281">
        <f t="shared" si="55"/>
        <v>0</v>
      </c>
      <c r="I728" s="240"/>
      <c r="J728" s="229"/>
    </row>
    <row r="729" spans="1:10">
      <c r="A729" s="167" t="s">
        <v>681</v>
      </c>
      <c r="B729" s="240">
        <v>0</v>
      </c>
      <c r="C729" s="287">
        <v>0</v>
      </c>
      <c r="D729" s="240"/>
      <c r="E729" s="227"/>
      <c r="F729" s="228"/>
      <c r="G729" s="229"/>
      <c r="H729" s="281">
        <f t="shared" si="55"/>
        <v>0</v>
      </c>
      <c r="I729" s="240"/>
      <c r="J729" s="229"/>
    </row>
    <row r="730" spans="1:10">
      <c r="A730" s="167" t="s">
        <v>682</v>
      </c>
      <c r="B730" s="240"/>
      <c r="C730" s="287">
        <v>0</v>
      </c>
      <c r="D730" s="240"/>
      <c r="E730" s="227"/>
      <c r="F730" s="228"/>
      <c r="G730" s="229"/>
      <c r="H730" s="281">
        <f t="shared" si="55"/>
        <v>0</v>
      </c>
      <c r="I730" s="240"/>
      <c r="J730" s="229"/>
    </row>
    <row r="731" spans="1:10">
      <c r="A731" s="167" t="s">
        <v>683</v>
      </c>
      <c r="B731" s="240">
        <v>51</v>
      </c>
      <c r="C731" s="287">
        <v>0</v>
      </c>
      <c r="D731" s="240">
        <v>10</v>
      </c>
      <c r="E731" s="227"/>
      <c r="F731" s="228"/>
      <c r="G731" s="229"/>
      <c r="H731" s="281">
        <f t="shared" si="55"/>
        <v>0</v>
      </c>
      <c r="I731" s="240">
        <f>H731-C731</f>
        <v>0</v>
      </c>
      <c r="J731" s="229"/>
    </row>
    <row r="732" spans="1:10">
      <c r="A732" s="298" t="s">
        <v>684</v>
      </c>
      <c r="B732" s="308">
        <v>2284</v>
      </c>
      <c r="C732" s="304">
        <v>130</v>
      </c>
      <c r="D732" s="308">
        <f>SUM(D733:D736)</f>
        <v>67</v>
      </c>
      <c r="E732" s="278"/>
      <c r="F732" s="276">
        <f>D732-B732</f>
        <v>-2217</v>
      </c>
      <c r="G732" s="279">
        <f>(D732/B732-1)*100</f>
        <v>-97.0665499124343</v>
      </c>
      <c r="H732" s="304">
        <f>SUM(H733:H736)</f>
        <v>1501</v>
      </c>
      <c r="I732" s="295">
        <f>H732-C732</f>
        <v>1371</v>
      </c>
      <c r="J732" s="279"/>
    </row>
    <row r="733" spans="1:14">
      <c r="A733" s="167" t="s">
        <v>685</v>
      </c>
      <c r="B733" s="240">
        <v>2</v>
      </c>
      <c r="C733" s="281">
        <v>130</v>
      </c>
      <c r="D733" s="240">
        <v>52</v>
      </c>
      <c r="E733" s="227"/>
      <c r="F733" s="240"/>
      <c r="G733" s="229"/>
      <c r="H733" s="281">
        <f>L733+M733+N733</f>
        <v>151</v>
      </c>
      <c r="I733" s="240">
        <v>0</v>
      </c>
      <c r="J733" s="229"/>
      <c r="M733">
        <v>73</v>
      </c>
      <c r="N733">
        <v>78</v>
      </c>
    </row>
    <row r="734" spans="1:14">
      <c r="A734" s="167" t="s">
        <v>686</v>
      </c>
      <c r="B734" s="240">
        <v>2152</v>
      </c>
      <c r="C734" s="281">
        <v>0</v>
      </c>
      <c r="D734" s="240">
        <v>15</v>
      </c>
      <c r="E734" s="227"/>
      <c r="F734" s="228"/>
      <c r="G734" s="229"/>
      <c r="H734" s="281">
        <f>L734+M734+N734</f>
        <v>1350</v>
      </c>
      <c r="I734" s="240">
        <v>0</v>
      </c>
      <c r="J734" s="229"/>
      <c r="M734">
        <v>350</v>
      </c>
      <c r="N734">
        <v>1000</v>
      </c>
    </row>
    <row r="735" spans="1:10">
      <c r="A735" s="167" t="s">
        <v>687</v>
      </c>
      <c r="B735" s="240"/>
      <c r="C735" s="281">
        <v>0</v>
      </c>
      <c r="D735" s="240"/>
      <c r="E735" s="227"/>
      <c r="F735" s="240"/>
      <c r="G735" s="229"/>
      <c r="H735" s="281">
        <f>L735+M735+N735</f>
        <v>0</v>
      </c>
      <c r="I735" s="240">
        <v>0</v>
      </c>
      <c r="J735" s="229"/>
    </row>
    <row r="736" spans="1:10">
      <c r="A736" s="167" t="s">
        <v>688</v>
      </c>
      <c r="B736" s="240">
        <v>130</v>
      </c>
      <c r="C736" s="281">
        <v>0</v>
      </c>
      <c r="D736" s="240"/>
      <c r="E736" s="227"/>
      <c r="F736" s="240"/>
      <c r="G736" s="229"/>
      <c r="H736" s="281">
        <f>L736+M736+N736</f>
        <v>0</v>
      </c>
      <c r="I736" s="240">
        <v>0</v>
      </c>
      <c r="J736" s="229"/>
    </row>
    <row r="737" spans="1:10">
      <c r="A737" s="298" t="s">
        <v>689</v>
      </c>
      <c r="B737" s="308">
        <v>10</v>
      </c>
      <c r="C737" s="304">
        <v>45.65</v>
      </c>
      <c r="D737" s="308"/>
      <c r="E737" s="278"/>
      <c r="F737" s="276"/>
      <c r="G737" s="279"/>
      <c r="H737" s="304">
        <f>SUM(H738:H743)</f>
        <v>57</v>
      </c>
      <c r="I737" s="295">
        <f>H737-C737</f>
        <v>11.35</v>
      </c>
      <c r="J737" s="279"/>
    </row>
    <row r="738" spans="1:10">
      <c r="A738" s="167" t="s">
        <v>690</v>
      </c>
      <c r="B738" s="240">
        <v>0</v>
      </c>
      <c r="C738" s="281">
        <v>0</v>
      </c>
      <c r="D738" s="240"/>
      <c r="E738" s="227"/>
      <c r="F738" s="240"/>
      <c r="G738" s="229"/>
      <c r="H738" s="281">
        <f t="shared" ref="H738:H743" si="56">L738+M738+N738</f>
        <v>0</v>
      </c>
      <c r="I738" s="240">
        <v>0</v>
      </c>
      <c r="J738" s="229"/>
    </row>
    <row r="739" spans="1:10">
      <c r="A739" s="167" t="s">
        <v>691</v>
      </c>
      <c r="B739" s="240">
        <v>0</v>
      </c>
      <c r="C739" s="281">
        <v>0</v>
      </c>
      <c r="D739" s="240"/>
      <c r="E739" s="227"/>
      <c r="F739" s="240"/>
      <c r="G739" s="229"/>
      <c r="H739" s="281">
        <f t="shared" si="56"/>
        <v>0</v>
      </c>
      <c r="I739" s="240">
        <v>0</v>
      </c>
      <c r="J739" s="229"/>
    </row>
    <row r="740" spans="1:10">
      <c r="A740" s="167" t="s">
        <v>692</v>
      </c>
      <c r="B740" s="240">
        <v>0</v>
      </c>
      <c r="C740" s="281">
        <v>0</v>
      </c>
      <c r="D740" s="240"/>
      <c r="E740" s="227"/>
      <c r="F740" s="240"/>
      <c r="G740" s="229"/>
      <c r="H740" s="281">
        <f t="shared" si="56"/>
        <v>0</v>
      </c>
      <c r="I740" s="240">
        <v>0</v>
      </c>
      <c r="J740" s="229"/>
    </row>
    <row r="741" spans="1:10">
      <c r="A741" s="167" t="s">
        <v>693</v>
      </c>
      <c r="B741" s="240">
        <v>0</v>
      </c>
      <c r="C741" s="281">
        <v>0</v>
      </c>
      <c r="D741" s="240"/>
      <c r="E741" s="227"/>
      <c r="F741" s="240"/>
      <c r="G741" s="229"/>
      <c r="H741" s="281">
        <f t="shared" si="56"/>
        <v>0</v>
      </c>
      <c r="I741" s="240">
        <v>0</v>
      </c>
      <c r="J741" s="229"/>
    </row>
    <row r="742" spans="1:14">
      <c r="A742" s="167" t="s">
        <v>694</v>
      </c>
      <c r="B742" s="240">
        <v>10</v>
      </c>
      <c r="C742" s="281">
        <v>45.65</v>
      </c>
      <c r="D742" s="240"/>
      <c r="E742" s="227"/>
      <c r="F742" s="240"/>
      <c r="G742" s="229"/>
      <c r="H742" s="281">
        <f t="shared" si="56"/>
        <v>57</v>
      </c>
      <c r="I742" s="240"/>
      <c r="J742" s="229"/>
      <c r="N742">
        <v>57</v>
      </c>
    </row>
    <row r="743" spans="1:10">
      <c r="A743" s="167" t="s">
        <v>695</v>
      </c>
      <c r="B743" s="240"/>
      <c r="C743" s="281">
        <v>0</v>
      </c>
      <c r="D743" s="240"/>
      <c r="E743" s="227"/>
      <c r="F743" s="240"/>
      <c r="G743" s="229"/>
      <c r="H743" s="281">
        <f t="shared" si="56"/>
        <v>0</v>
      </c>
      <c r="I743" s="240">
        <v>0</v>
      </c>
      <c r="J743" s="229"/>
    </row>
    <row r="744" spans="1:10">
      <c r="A744" s="298" t="s">
        <v>696</v>
      </c>
      <c r="B744" s="308">
        <v>80</v>
      </c>
      <c r="C744" s="304">
        <v>45.17</v>
      </c>
      <c r="D744" s="308"/>
      <c r="E744" s="278"/>
      <c r="F744" s="276"/>
      <c r="G744" s="279"/>
      <c r="H744" s="304">
        <f>SUM(H745:H749)</f>
        <v>45</v>
      </c>
      <c r="I744" s="295">
        <f>H744-C744</f>
        <v>-0.170000000000002</v>
      </c>
      <c r="J744" s="279">
        <f>(H744/C744-1)*100</f>
        <v>-0.376355988487942</v>
      </c>
    </row>
    <row r="745" spans="1:10">
      <c r="A745" s="167" t="s">
        <v>697</v>
      </c>
      <c r="B745" s="240">
        <v>0</v>
      </c>
      <c r="C745" s="281">
        <v>0</v>
      </c>
      <c r="D745" s="240"/>
      <c r="E745" s="227"/>
      <c r="F745" s="240"/>
      <c r="G745" s="229"/>
      <c r="H745" s="281">
        <f>L745+M745+N745</f>
        <v>0</v>
      </c>
      <c r="I745" s="240">
        <v>0</v>
      </c>
      <c r="J745" s="229"/>
    </row>
    <row r="746" spans="1:10">
      <c r="A746" s="167" t="s">
        <v>698</v>
      </c>
      <c r="B746" s="240">
        <v>0</v>
      </c>
      <c r="C746" s="281">
        <v>0</v>
      </c>
      <c r="D746" s="240"/>
      <c r="E746" s="227"/>
      <c r="F746" s="240"/>
      <c r="G746" s="229"/>
      <c r="H746" s="281">
        <f>L746+M746+N746</f>
        <v>0</v>
      </c>
      <c r="I746" s="240">
        <v>0</v>
      </c>
      <c r="J746" s="229"/>
    </row>
    <row r="747" spans="1:10">
      <c r="A747" s="167" t="s">
        <v>699</v>
      </c>
      <c r="B747" s="240">
        <v>0</v>
      </c>
      <c r="C747" s="281">
        <v>0</v>
      </c>
      <c r="D747" s="240"/>
      <c r="E747" s="227"/>
      <c r="F747" s="240"/>
      <c r="G747" s="229"/>
      <c r="H747" s="281">
        <f>L747+M747+N747</f>
        <v>0</v>
      </c>
      <c r="I747" s="240">
        <v>0</v>
      </c>
      <c r="J747" s="229"/>
    </row>
    <row r="748" spans="1:10">
      <c r="A748" s="167" t="s">
        <v>700</v>
      </c>
      <c r="B748" s="240">
        <v>0</v>
      </c>
      <c r="C748" s="281">
        <v>0</v>
      </c>
      <c r="D748" s="240"/>
      <c r="E748" s="227"/>
      <c r="F748" s="240"/>
      <c r="G748" s="229"/>
      <c r="H748" s="281">
        <f>L748+M748+N748</f>
        <v>0</v>
      </c>
      <c r="I748" s="240">
        <v>0</v>
      </c>
      <c r="J748" s="229"/>
    </row>
    <row r="749" spans="1:14">
      <c r="A749" s="167" t="s">
        <v>701</v>
      </c>
      <c r="B749" s="240">
        <v>80</v>
      </c>
      <c r="C749" s="281">
        <v>45.17</v>
      </c>
      <c r="D749" s="240"/>
      <c r="E749" s="227"/>
      <c r="F749" s="240"/>
      <c r="G749" s="229"/>
      <c r="H749" s="281">
        <f>L749+M749+N749</f>
        <v>45</v>
      </c>
      <c r="I749" s="240">
        <v>0</v>
      </c>
      <c r="J749" s="229"/>
      <c r="N749">
        <v>45</v>
      </c>
    </row>
    <row r="750" spans="1:10">
      <c r="A750" s="298" t="s">
        <v>702</v>
      </c>
      <c r="B750" s="308">
        <v>4</v>
      </c>
      <c r="C750" s="304"/>
      <c r="D750" s="308"/>
      <c r="E750" s="278"/>
      <c r="F750" s="276"/>
      <c r="G750" s="279"/>
      <c r="H750" s="304"/>
      <c r="I750" s="295">
        <f>H750-C750</f>
        <v>0</v>
      </c>
      <c r="J750" s="279"/>
    </row>
    <row r="751" spans="1:10">
      <c r="A751" s="167" t="s">
        <v>703</v>
      </c>
      <c r="B751" s="240">
        <v>0</v>
      </c>
      <c r="C751" s="281">
        <v>0</v>
      </c>
      <c r="D751" s="240"/>
      <c r="E751" s="227"/>
      <c r="F751" s="240"/>
      <c r="G751" s="229"/>
      <c r="H751" s="281">
        <f>L751+M751+N751</f>
        <v>0</v>
      </c>
      <c r="I751" s="240">
        <v>0</v>
      </c>
      <c r="J751" s="229"/>
    </row>
    <row r="752" spans="1:10">
      <c r="A752" s="167" t="s">
        <v>704</v>
      </c>
      <c r="B752" s="240">
        <v>4</v>
      </c>
      <c r="C752" s="281">
        <v>0</v>
      </c>
      <c r="D752" s="240"/>
      <c r="E752" s="227"/>
      <c r="F752" s="240"/>
      <c r="G752" s="229"/>
      <c r="H752" s="281">
        <f>L752+M752+N752</f>
        <v>0</v>
      </c>
      <c r="I752" s="240">
        <v>0</v>
      </c>
      <c r="J752" s="229"/>
    </row>
    <row r="753" spans="1:10">
      <c r="A753" s="298" t="s">
        <v>705</v>
      </c>
      <c r="B753" s="308"/>
      <c r="C753" s="304"/>
      <c r="D753" s="308"/>
      <c r="E753" s="278"/>
      <c r="F753" s="276"/>
      <c r="G753" s="279"/>
      <c r="H753" s="304"/>
      <c r="I753" s="295">
        <f>H753-C753</f>
        <v>0</v>
      </c>
      <c r="J753" s="279"/>
    </row>
    <row r="754" spans="1:10">
      <c r="A754" s="167" t="s">
        <v>706</v>
      </c>
      <c r="B754" s="240"/>
      <c r="C754" s="281">
        <v>0</v>
      </c>
      <c r="D754" s="240"/>
      <c r="E754" s="227"/>
      <c r="F754" s="240"/>
      <c r="G754" s="229"/>
      <c r="H754" s="281">
        <f>L754+M754+N754</f>
        <v>0</v>
      </c>
      <c r="I754" s="240">
        <v>0</v>
      </c>
      <c r="J754" s="229"/>
    </row>
    <row r="755" spans="1:10">
      <c r="A755" s="167" t="s">
        <v>707</v>
      </c>
      <c r="B755" s="240"/>
      <c r="C755" s="281">
        <v>0</v>
      </c>
      <c r="D755" s="240"/>
      <c r="E755" s="227"/>
      <c r="F755" s="240"/>
      <c r="G755" s="229"/>
      <c r="H755" s="281">
        <f>L755+M755+N755</f>
        <v>0</v>
      </c>
      <c r="I755" s="240">
        <v>0</v>
      </c>
      <c r="J755" s="229">
        <v>0</v>
      </c>
    </row>
    <row r="756" spans="1:10">
      <c r="A756" s="298" t="s">
        <v>708</v>
      </c>
      <c r="B756" s="295"/>
      <c r="C756" s="304"/>
      <c r="D756" s="295"/>
      <c r="E756" s="278"/>
      <c r="F756" s="276"/>
      <c r="G756" s="279"/>
      <c r="H756" s="304"/>
      <c r="I756" s="295">
        <f t="shared" ref="I756:I766" si="57">H756-C756</f>
        <v>0</v>
      </c>
      <c r="J756" s="279"/>
    </row>
    <row r="757" spans="1:10">
      <c r="A757" s="298" t="s">
        <v>709</v>
      </c>
      <c r="B757" s="295">
        <v>14</v>
      </c>
      <c r="C757" s="304">
        <v>14.2688</v>
      </c>
      <c r="D757" s="295"/>
      <c r="E757" s="278"/>
      <c r="F757" s="276">
        <f>D757-B757</f>
        <v>-14</v>
      </c>
      <c r="G757" s="279">
        <f>(D757/B757-1)*100</f>
        <v>-100</v>
      </c>
      <c r="H757" s="304"/>
      <c r="I757" s="295">
        <f t="shared" si="57"/>
        <v>-14.2688</v>
      </c>
      <c r="J757" s="279"/>
    </row>
    <row r="758" spans="1:10">
      <c r="A758" s="298" t="s">
        <v>710</v>
      </c>
      <c r="B758" s="308">
        <v>129</v>
      </c>
      <c r="C758" s="304"/>
      <c r="D758" s="308"/>
      <c r="E758" s="278" t="e">
        <f>D758/C758*100</f>
        <v>#DIV/0!</v>
      </c>
      <c r="F758" s="276">
        <f>D758-B758</f>
        <v>-129</v>
      </c>
      <c r="G758" s="279">
        <f>(D758/B758-1)*100</f>
        <v>-100</v>
      </c>
      <c r="H758" s="304"/>
      <c r="I758" s="295">
        <f t="shared" si="57"/>
        <v>0</v>
      </c>
      <c r="J758" s="279" t="e">
        <f>(H758/C758-1)*100</f>
        <v>#DIV/0!</v>
      </c>
    </row>
    <row r="759" spans="1:10">
      <c r="A759" s="167" t="s">
        <v>711</v>
      </c>
      <c r="B759" s="240">
        <v>72</v>
      </c>
      <c r="C759" s="287">
        <v>0</v>
      </c>
      <c r="D759" s="240"/>
      <c r="E759" s="227"/>
      <c r="F759" s="228"/>
      <c r="G759" s="229"/>
      <c r="H759" s="281">
        <f>L759+M759+N759</f>
        <v>0</v>
      </c>
      <c r="I759" s="240"/>
      <c r="J759" s="229"/>
    </row>
    <row r="760" spans="1:10">
      <c r="A760" s="167" t="s">
        <v>712</v>
      </c>
      <c r="B760" s="240">
        <v>57</v>
      </c>
      <c r="C760" s="287">
        <v>0</v>
      </c>
      <c r="D760" s="240"/>
      <c r="E760" s="227"/>
      <c r="F760" s="228"/>
      <c r="G760" s="229"/>
      <c r="H760" s="281">
        <f>L760+M760+N760</f>
        <v>0</v>
      </c>
      <c r="I760" s="240"/>
      <c r="J760" s="229"/>
    </row>
    <row r="761" spans="1:10">
      <c r="A761" s="167" t="s">
        <v>713</v>
      </c>
      <c r="B761" s="240"/>
      <c r="C761" s="287">
        <v>0</v>
      </c>
      <c r="D761" s="240"/>
      <c r="E761" s="227"/>
      <c r="F761" s="228"/>
      <c r="G761" s="229"/>
      <c r="H761" s="281">
        <f>L761+M761+N761</f>
        <v>0</v>
      </c>
      <c r="I761" s="240"/>
      <c r="J761" s="229"/>
    </row>
    <row r="762" spans="1:10">
      <c r="A762" s="167" t="s">
        <v>714</v>
      </c>
      <c r="B762" s="240"/>
      <c r="C762" s="287">
        <v>0</v>
      </c>
      <c r="D762" s="240"/>
      <c r="E762" s="227"/>
      <c r="F762" s="228"/>
      <c r="G762" s="229"/>
      <c r="H762" s="281">
        <f>L762+M762+N762</f>
        <v>0</v>
      </c>
      <c r="I762" s="240"/>
      <c r="J762" s="229"/>
    </row>
    <row r="763" spans="1:10">
      <c r="A763" s="167" t="s">
        <v>715</v>
      </c>
      <c r="B763" s="240"/>
      <c r="C763" s="287">
        <v>0</v>
      </c>
      <c r="D763" s="240"/>
      <c r="E763" s="227"/>
      <c r="F763" s="228"/>
      <c r="G763" s="229"/>
      <c r="H763" s="281">
        <f>L763+M763+N763</f>
        <v>0</v>
      </c>
      <c r="I763" s="240"/>
      <c r="J763" s="229"/>
    </row>
    <row r="764" spans="1:10">
      <c r="A764" s="298" t="s">
        <v>716</v>
      </c>
      <c r="B764" s="295"/>
      <c r="C764" s="304"/>
      <c r="D764" s="295"/>
      <c r="E764" s="278"/>
      <c r="F764" s="276"/>
      <c r="G764" s="279"/>
      <c r="H764" s="304"/>
      <c r="I764" s="295">
        <f t="shared" si="57"/>
        <v>0</v>
      </c>
      <c r="J764" s="279"/>
    </row>
    <row r="765" spans="1:10">
      <c r="A765" s="298" t="s">
        <v>717</v>
      </c>
      <c r="B765" s="295">
        <v>2447</v>
      </c>
      <c r="C765" s="304"/>
      <c r="D765" s="295"/>
      <c r="E765" s="278"/>
      <c r="F765" s="276">
        <f>D765-B765</f>
        <v>-2447</v>
      </c>
      <c r="G765" s="279"/>
      <c r="H765" s="304"/>
      <c r="I765" s="295">
        <f t="shared" si="57"/>
        <v>0</v>
      </c>
      <c r="J765" s="279"/>
    </row>
    <row r="766" spans="1:10">
      <c r="A766" s="298" t="s">
        <v>718</v>
      </c>
      <c r="B766" s="308"/>
      <c r="C766" s="304"/>
      <c r="D766" s="308"/>
      <c r="E766" s="278"/>
      <c r="F766" s="276"/>
      <c r="G766" s="279"/>
      <c r="H766" s="304"/>
      <c r="I766" s="295">
        <f t="shared" si="57"/>
        <v>0</v>
      </c>
      <c r="J766" s="279"/>
    </row>
    <row r="767" spans="1:10">
      <c r="A767" s="167" t="s">
        <v>152</v>
      </c>
      <c r="B767" s="240"/>
      <c r="C767" s="281">
        <v>0</v>
      </c>
      <c r="D767" s="240"/>
      <c r="E767" s="227"/>
      <c r="F767" s="240"/>
      <c r="G767" s="229"/>
      <c r="H767" s="281">
        <f t="shared" ref="H767:H781" si="58">L767+M767+N767</f>
        <v>0</v>
      </c>
      <c r="I767" s="240">
        <v>0</v>
      </c>
      <c r="J767" s="229"/>
    </row>
    <row r="768" spans="1:10">
      <c r="A768" s="167" t="s">
        <v>153</v>
      </c>
      <c r="B768" s="240"/>
      <c r="C768" s="281">
        <v>0</v>
      </c>
      <c r="D768" s="240"/>
      <c r="E768" s="227"/>
      <c r="F768" s="240"/>
      <c r="G768" s="229"/>
      <c r="H768" s="281">
        <f t="shared" si="58"/>
        <v>0</v>
      </c>
      <c r="I768" s="240">
        <v>0</v>
      </c>
      <c r="J768" s="229">
        <v>0</v>
      </c>
    </row>
    <row r="769" spans="1:10">
      <c r="A769" s="167" t="s">
        <v>154</v>
      </c>
      <c r="B769" s="240"/>
      <c r="C769" s="281">
        <v>0</v>
      </c>
      <c r="D769" s="240"/>
      <c r="E769" s="227"/>
      <c r="F769" s="240"/>
      <c r="G769" s="229"/>
      <c r="H769" s="281">
        <f t="shared" si="58"/>
        <v>0</v>
      </c>
      <c r="I769" s="240">
        <v>0</v>
      </c>
      <c r="J769" s="229">
        <v>0</v>
      </c>
    </row>
    <row r="770" spans="1:10">
      <c r="A770" s="167" t="s">
        <v>719</v>
      </c>
      <c r="B770" s="240"/>
      <c r="C770" s="281">
        <v>0</v>
      </c>
      <c r="D770" s="240"/>
      <c r="E770" s="227"/>
      <c r="F770" s="240"/>
      <c r="G770" s="229"/>
      <c r="H770" s="281">
        <f t="shared" si="58"/>
        <v>0</v>
      </c>
      <c r="I770" s="240">
        <v>0</v>
      </c>
      <c r="J770" s="229">
        <v>0</v>
      </c>
    </row>
    <row r="771" spans="1:10">
      <c r="A771" s="167" t="s">
        <v>720</v>
      </c>
      <c r="B771" s="240"/>
      <c r="C771" s="281">
        <v>0</v>
      </c>
      <c r="D771" s="240"/>
      <c r="E771" s="227"/>
      <c r="F771" s="240"/>
      <c r="G771" s="229"/>
      <c r="H771" s="281">
        <f t="shared" si="58"/>
        <v>0</v>
      </c>
      <c r="I771" s="240">
        <v>0</v>
      </c>
      <c r="J771" s="229">
        <v>0</v>
      </c>
    </row>
    <row r="772" spans="1:10">
      <c r="A772" s="167" t="s">
        <v>721</v>
      </c>
      <c r="B772" s="240"/>
      <c r="C772" s="281">
        <v>0</v>
      </c>
      <c r="D772" s="240"/>
      <c r="E772" s="227"/>
      <c r="F772" s="240"/>
      <c r="G772" s="229"/>
      <c r="H772" s="281">
        <f t="shared" si="58"/>
        <v>0</v>
      </c>
      <c r="I772" s="240">
        <v>0</v>
      </c>
      <c r="J772" s="229">
        <v>0</v>
      </c>
    </row>
    <row r="773" spans="1:10">
      <c r="A773" s="167" t="s">
        <v>722</v>
      </c>
      <c r="B773" s="240"/>
      <c r="C773" s="281">
        <v>0</v>
      </c>
      <c r="D773" s="240"/>
      <c r="E773" s="227"/>
      <c r="F773" s="240"/>
      <c r="G773" s="229"/>
      <c r="H773" s="281">
        <f t="shared" si="58"/>
        <v>0</v>
      </c>
      <c r="I773" s="240">
        <v>0</v>
      </c>
      <c r="J773" s="229">
        <v>0</v>
      </c>
    </row>
    <row r="774" spans="1:10">
      <c r="A774" s="167" t="s">
        <v>723</v>
      </c>
      <c r="B774" s="240"/>
      <c r="C774" s="281">
        <v>0</v>
      </c>
      <c r="D774" s="240"/>
      <c r="E774" s="227"/>
      <c r="F774" s="240"/>
      <c r="G774" s="229"/>
      <c r="H774" s="281">
        <f t="shared" si="58"/>
        <v>0</v>
      </c>
      <c r="I774" s="240">
        <v>0</v>
      </c>
      <c r="J774" s="229">
        <v>0</v>
      </c>
    </row>
    <row r="775" spans="1:10">
      <c r="A775" s="167" t="s">
        <v>724</v>
      </c>
      <c r="B775" s="240"/>
      <c r="C775" s="281">
        <v>0</v>
      </c>
      <c r="D775" s="240"/>
      <c r="E775" s="227"/>
      <c r="F775" s="240"/>
      <c r="G775" s="229"/>
      <c r="H775" s="281">
        <f t="shared" si="58"/>
        <v>0</v>
      </c>
      <c r="I775" s="240">
        <v>0</v>
      </c>
      <c r="J775" s="229">
        <v>0</v>
      </c>
    </row>
    <row r="776" spans="1:10">
      <c r="A776" s="167" t="s">
        <v>725</v>
      </c>
      <c r="B776" s="240"/>
      <c r="C776" s="281">
        <v>0</v>
      </c>
      <c r="D776" s="240"/>
      <c r="E776" s="227"/>
      <c r="F776" s="240"/>
      <c r="G776" s="229"/>
      <c r="H776" s="281">
        <f t="shared" si="58"/>
        <v>0</v>
      </c>
      <c r="I776" s="240">
        <v>0</v>
      </c>
      <c r="J776" s="229">
        <v>0</v>
      </c>
    </row>
    <row r="777" spans="1:10">
      <c r="A777" s="167" t="s">
        <v>195</v>
      </c>
      <c r="B777" s="240"/>
      <c r="C777" s="281">
        <v>0</v>
      </c>
      <c r="D777" s="240"/>
      <c r="E777" s="227"/>
      <c r="F777" s="240"/>
      <c r="G777" s="229"/>
      <c r="H777" s="281">
        <f t="shared" si="58"/>
        <v>0</v>
      </c>
      <c r="I777" s="240">
        <v>0</v>
      </c>
      <c r="J777" s="229">
        <v>0</v>
      </c>
    </row>
    <row r="778" spans="1:10">
      <c r="A778" s="167" t="s">
        <v>726</v>
      </c>
      <c r="B778" s="240"/>
      <c r="C778" s="281">
        <v>0</v>
      </c>
      <c r="D778" s="240"/>
      <c r="E778" s="227"/>
      <c r="F778" s="240"/>
      <c r="G778" s="229"/>
      <c r="H778" s="281">
        <f t="shared" si="58"/>
        <v>0</v>
      </c>
      <c r="I778" s="240">
        <v>0</v>
      </c>
      <c r="J778" s="229">
        <v>0</v>
      </c>
    </row>
    <row r="779" spans="1:10">
      <c r="A779" s="167" t="s">
        <v>727</v>
      </c>
      <c r="B779" s="240"/>
      <c r="C779" s="281">
        <v>0</v>
      </c>
      <c r="D779" s="240"/>
      <c r="E779" s="227"/>
      <c r="F779" s="240"/>
      <c r="G779" s="229"/>
      <c r="H779" s="281">
        <f t="shared" si="58"/>
        <v>0</v>
      </c>
      <c r="I779" s="240">
        <v>0</v>
      </c>
      <c r="J779" s="229">
        <v>0</v>
      </c>
    </row>
    <row r="780" spans="1:10">
      <c r="A780" s="167" t="s">
        <v>161</v>
      </c>
      <c r="B780" s="240"/>
      <c r="C780" s="281">
        <v>0</v>
      </c>
      <c r="D780" s="240"/>
      <c r="E780" s="227"/>
      <c r="F780" s="240"/>
      <c r="G780" s="229"/>
      <c r="H780" s="281">
        <f t="shared" si="58"/>
        <v>0</v>
      </c>
      <c r="I780" s="240">
        <v>0</v>
      </c>
      <c r="J780" s="229"/>
    </row>
    <row r="781" spans="1:10">
      <c r="A781" s="167" t="s">
        <v>728</v>
      </c>
      <c r="B781" s="240"/>
      <c r="C781" s="281">
        <v>0</v>
      </c>
      <c r="D781" s="240"/>
      <c r="E781" s="227"/>
      <c r="F781" s="240"/>
      <c r="G781" s="229"/>
      <c r="H781" s="281">
        <f t="shared" si="58"/>
        <v>0</v>
      </c>
      <c r="I781" s="240">
        <v>0</v>
      </c>
      <c r="J781" s="229"/>
    </row>
    <row r="782" spans="1:10">
      <c r="A782" s="298" t="s">
        <v>729</v>
      </c>
      <c r="B782" s="308"/>
      <c r="C782" s="304"/>
      <c r="D782" s="308"/>
      <c r="E782" s="278"/>
      <c r="F782" s="276"/>
      <c r="G782" s="279"/>
      <c r="H782" s="304"/>
      <c r="I782" s="295">
        <f>H782-C782</f>
        <v>0</v>
      </c>
      <c r="J782" s="279"/>
    </row>
    <row r="783" spans="1:10">
      <c r="A783" s="167" t="s">
        <v>730</v>
      </c>
      <c r="B783" s="240"/>
      <c r="C783" s="281">
        <v>0</v>
      </c>
      <c r="D783" s="240"/>
      <c r="E783" s="227"/>
      <c r="F783" s="240"/>
      <c r="G783" s="229"/>
      <c r="H783" s="281">
        <f>L783+M783+N783</f>
        <v>0</v>
      </c>
      <c r="I783" s="240">
        <v>0</v>
      </c>
      <c r="J783" s="229"/>
    </row>
    <row r="784" spans="1:10">
      <c r="A784" s="167" t="s">
        <v>731</v>
      </c>
      <c r="B784" s="240"/>
      <c r="C784" s="281">
        <v>0</v>
      </c>
      <c r="D784" s="240"/>
      <c r="E784" s="227"/>
      <c r="F784" s="240"/>
      <c r="G784" s="229"/>
      <c r="H784" s="281">
        <f>L784+M784+N784</f>
        <v>0</v>
      </c>
      <c r="I784" s="240">
        <v>0</v>
      </c>
      <c r="J784" s="229">
        <v>0</v>
      </c>
    </row>
    <row r="785" spans="1:10">
      <c r="A785" s="167" t="s">
        <v>732</v>
      </c>
      <c r="B785" s="240"/>
      <c r="C785" s="281">
        <v>0</v>
      </c>
      <c r="D785" s="240"/>
      <c r="E785" s="227"/>
      <c r="F785" s="240"/>
      <c r="G785" s="229"/>
      <c r="H785" s="281">
        <f>L785+M785+N785</f>
        <v>0</v>
      </c>
      <c r="I785" s="240">
        <v>0</v>
      </c>
      <c r="J785" s="229">
        <v>0</v>
      </c>
    </row>
    <row r="786" spans="1:10">
      <c r="A786" s="167" t="s">
        <v>733</v>
      </c>
      <c r="B786" s="240"/>
      <c r="C786" s="281">
        <v>0</v>
      </c>
      <c r="D786" s="240"/>
      <c r="E786" s="227"/>
      <c r="F786" s="240"/>
      <c r="G786" s="229"/>
      <c r="H786" s="281">
        <f>L786+M786+N786</f>
        <v>0</v>
      </c>
      <c r="I786" s="240">
        <v>0</v>
      </c>
      <c r="J786" s="229">
        <v>0</v>
      </c>
    </row>
    <row r="787" spans="1:10">
      <c r="A787" s="167" t="s">
        <v>734</v>
      </c>
      <c r="B787" s="240"/>
      <c r="C787" s="281">
        <v>0</v>
      </c>
      <c r="D787" s="240"/>
      <c r="E787" s="227"/>
      <c r="F787" s="240"/>
      <c r="G787" s="229"/>
      <c r="H787" s="281">
        <f>L787+M787+N787</f>
        <v>0</v>
      </c>
      <c r="I787" s="240">
        <v>0</v>
      </c>
      <c r="J787" s="229">
        <v>0</v>
      </c>
    </row>
    <row r="788" spans="1:10">
      <c r="A788" s="298" t="s">
        <v>735</v>
      </c>
      <c r="B788" s="295">
        <v>177</v>
      </c>
      <c r="C788" s="304"/>
      <c r="D788" s="295">
        <v>100</v>
      </c>
      <c r="E788" s="278"/>
      <c r="F788" s="276">
        <f>D788-B788</f>
        <v>-77</v>
      </c>
      <c r="G788" s="279">
        <f>(D788/B788-1)*100</f>
        <v>-43.5028248587571</v>
      </c>
      <c r="H788" s="304"/>
      <c r="I788" s="295">
        <f>H788-C788</f>
        <v>0</v>
      </c>
      <c r="J788" s="279"/>
    </row>
    <row r="789" s="208" customFormat="1" spans="1:10">
      <c r="A789" s="270" t="s">
        <v>736</v>
      </c>
      <c r="B789" s="271">
        <f>B790+B801+B802+B805+B806+B807</f>
        <v>35403</v>
      </c>
      <c r="C789" s="272">
        <v>8995.187612</v>
      </c>
      <c r="D789" s="271">
        <f>D790+D801+D802+D805+D806+D807</f>
        <v>41264</v>
      </c>
      <c r="E789" s="273">
        <f>D789/C789*100</f>
        <v>458.734178539555</v>
      </c>
      <c r="F789" s="271">
        <f>D789-B789</f>
        <v>5861</v>
      </c>
      <c r="G789" s="274">
        <f>(D789/B789-1)*100</f>
        <v>16.5550942010564</v>
      </c>
      <c r="H789" s="272">
        <f>H790+H801+H802+H805+H806+H807</f>
        <v>7665</v>
      </c>
      <c r="I789" s="294">
        <f>H789-C789</f>
        <v>-1330.187612</v>
      </c>
      <c r="J789" s="274">
        <f>(H789/C789-1)*100</f>
        <v>-14.7877695205097</v>
      </c>
    </row>
    <row r="790" spans="1:10">
      <c r="A790" s="298" t="s">
        <v>737</v>
      </c>
      <c r="B790" s="308">
        <f>SUM(B791:B800)</f>
        <v>17265</v>
      </c>
      <c r="C790" s="304">
        <v>3055.678666</v>
      </c>
      <c r="D790" s="308">
        <f>SUM(D791:D800)</f>
        <v>8444</v>
      </c>
      <c r="E790" s="278">
        <f>D790/C790*100</f>
        <v>276.337957061877</v>
      </c>
      <c r="F790" s="276">
        <f>D790-B790</f>
        <v>-8821</v>
      </c>
      <c r="G790" s="279">
        <f>(D790/B790-1)*100</f>
        <v>-51.0918042282074</v>
      </c>
      <c r="H790" s="304">
        <f>SUM(H791:H800)</f>
        <v>3078</v>
      </c>
      <c r="I790" s="295">
        <f>H790-C790</f>
        <v>22.3213340000002</v>
      </c>
      <c r="J790" s="279">
        <f>(H790/C790-1)*100</f>
        <v>0.730486953630494</v>
      </c>
    </row>
    <row r="791" spans="1:12">
      <c r="A791" s="167" t="s">
        <v>738</v>
      </c>
      <c r="B791" s="240">
        <v>648</v>
      </c>
      <c r="C791" s="287">
        <v>3055.678666</v>
      </c>
      <c r="D791" s="240">
        <v>487</v>
      </c>
      <c r="E791" s="227"/>
      <c r="F791" s="228"/>
      <c r="G791" s="229"/>
      <c r="H791" s="281">
        <f t="shared" ref="H791:H800" si="59">L791+M791+N791</f>
        <v>482</v>
      </c>
      <c r="I791" s="240"/>
      <c r="J791" s="229"/>
      <c r="L791">
        <v>482</v>
      </c>
    </row>
    <row r="792" spans="1:12">
      <c r="A792" s="167" t="s">
        <v>739</v>
      </c>
      <c r="B792" s="240">
        <v>7773</v>
      </c>
      <c r="C792" s="287">
        <v>0</v>
      </c>
      <c r="D792" s="240">
        <v>3657</v>
      </c>
      <c r="E792" s="227"/>
      <c r="F792" s="228"/>
      <c r="G792" s="229"/>
      <c r="H792" s="281">
        <f t="shared" si="59"/>
        <v>221</v>
      </c>
      <c r="I792" s="240"/>
      <c r="J792" s="229"/>
      <c r="L792">
        <v>221</v>
      </c>
    </row>
    <row r="793" spans="1:10">
      <c r="A793" s="167" t="s">
        <v>740</v>
      </c>
      <c r="B793" s="240">
        <v>0</v>
      </c>
      <c r="C793" s="287">
        <v>0</v>
      </c>
      <c r="D793" s="240"/>
      <c r="E793" s="227"/>
      <c r="F793" s="228"/>
      <c r="G793" s="229"/>
      <c r="H793" s="281">
        <f t="shared" si="59"/>
        <v>0</v>
      </c>
      <c r="I793" s="240"/>
      <c r="J793" s="229"/>
    </row>
    <row r="794" spans="1:12">
      <c r="A794" s="167" t="s">
        <v>741</v>
      </c>
      <c r="B794" s="240">
        <v>798</v>
      </c>
      <c r="C794" s="287">
        <v>0</v>
      </c>
      <c r="D794" s="240">
        <v>660</v>
      </c>
      <c r="E794" s="227"/>
      <c r="F794" s="228"/>
      <c r="G794" s="229"/>
      <c r="H794" s="281">
        <f t="shared" si="59"/>
        <v>731</v>
      </c>
      <c r="I794" s="240"/>
      <c r="J794" s="229"/>
      <c r="L794">
        <v>731</v>
      </c>
    </row>
    <row r="795" spans="1:10">
      <c r="A795" s="167" t="s">
        <v>742</v>
      </c>
      <c r="B795" s="240">
        <v>0</v>
      </c>
      <c r="C795" s="287">
        <v>0</v>
      </c>
      <c r="D795" s="240"/>
      <c r="E795" s="227"/>
      <c r="F795" s="228"/>
      <c r="G795" s="229"/>
      <c r="H795" s="281">
        <f t="shared" si="59"/>
        <v>0</v>
      </c>
      <c r="I795" s="240"/>
      <c r="J795" s="229"/>
    </row>
    <row r="796" spans="1:12">
      <c r="A796" s="167" t="s">
        <v>743</v>
      </c>
      <c r="B796" s="240">
        <v>84</v>
      </c>
      <c r="C796" s="287">
        <v>0</v>
      </c>
      <c r="D796" s="240">
        <v>66</v>
      </c>
      <c r="E796" s="227"/>
      <c r="F796" s="228"/>
      <c r="G796" s="229"/>
      <c r="H796" s="281">
        <f t="shared" si="59"/>
        <v>69</v>
      </c>
      <c r="I796" s="240"/>
      <c r="J796" s="229"/>
      <c r="L796">
        <v>69</v>
      </c>
    </row>
    <row r="797" spans="1:10">
      <c r="A797" s="167" t="s">
        <v>744</v>
      </c>
      <c r="B797" s="240">
        <v>0</v>
      </c>
      <c r="C797" s="287">
        <v>0</v>
      </c>
      <c r="D797" s="240"/>
      <c r="E797" s="227"/>
      <c r="F797" s="228"/>
      <c r="G797" s="229"/>
      <c r="H797" s="281">
        <f t="shared" si="59"/>
        <v>0</v>
      </c>
      <c r="I797" s="240"/>
      <c r="J797" s="229"/>
    </row>
    <row r="798" spans="1:10">
      <c r="A798" s="167" t="s">
        <v>745</v>
      </c>
      <c r="B798" s="240">
        <v>0</v>
      </c>
      <c r="C798" s="287">
        <v>0</v>
      </c>
      <c r="D798" s="240"/>
      <c r="E798" s="227"/>
      <c r="F798" s="228"/>
      <c r="G798" s="229"/>
      <c r="H798" s="281">
        <f t="shared" si="59"/>
        <v>0</v>
      </c>
      <c r="I798" s="240"/>
      <c r="J798" s="229"/>
    </row>
    <row r="799" spans="1:10">
      <c r="A799" s="167" t="s">
        <v>746</v>
      </c>
      <c r="B799" s="240"/>
      <c r="C799" s="287">
        <v>0</v>
      </c>
      <c r="D799" s="240"/>
      <c r="E799" s="227"/>
      <c r="F799" s="228"/>
      <c r="G799" s="229"/>
      <c r="H799" s="281">
        <f t="shared" si="59"/>
        <v>0</v>
      </c>
      <c r="I799" s="240"/>
      <c r="J799" s="229"/>
    </row>
    <row r="800" spans="1:12">
      <c r="A800" s="167" t="s">
        <v>747</v>
      </c>
      <c r="B800" s="240">
        <f>7962</f>
        <v>7962</v>
      </c>
      <c r="C800" s="287">
        <v>0</v>
      </c>
      <c r="D800" s="240">
        <v>3574</v>
      </c>
      <c r="E800" s="227"/>
      <c r="F800" s="228"/>
      <c r="G800" s="229"/>
      <c r="H800" s="281">
        <f t="shared" si="59"/>
        <v>1575</v>
      </c>
      <c r="I800" s="240"/>
      <c r="J800" s="229"/>
      <c r="L800">
        <v>1575</v>
      </c>
    </row>
    <row r="801" spans="1:10">
      <c r="A801" s="298" t="s">
        <v>748</v>
      </c>
      <c r="B801" s="295"/>
      <c r="C801" s="304"/>
      <c r="D801" s="295">
        <v>138</v>
      </c>
      <c r="E801" s="278"/>
      <c r="F801" s="276">
        <f t="shared" ref="F801:F809" si="60">D801-B801</f>
        <v>138</v>
      </c>
      <c r="G801" s="279"/>
      <c r="H801" s="304"/>
      <c r="I801" s="295">
        <f>H801-C801</f>
        <v>0</v>
      </c>
      <c r="J801" s="279"/>
    </row>
    <row r="802" spans="1:10">
      <c r="A802" s="298" t="s">
        <v>749</v>
      </c>
      <c r="B802" s="308">
        <v>8480</v>
      </c>
      <c r="C802" s="304">
        <v>846.916485</v>
      </c>
      <c r="D802" s="308">
        <f>SUM(D803:D804)</f>
        <v>25365</v>
      </c>
      <c r="E802" s="278">
        <f>D802/C802*100</f>
        <v>2994.98243914806</v>
      </c>
      <c r="F802" s="276">
        <f t="shared" si="60"/>
        <v>16885</v>
      </c>
      <c r="G802" s="279">
        <f t="shared" ref="G802:G809" si="61">(D802/B802-1)*100</f>
        <v>199.115566037736</v>
      </c>
      <c r="H802" s="304">
        <f>SUM(H803:H804)</f>
        <v>777</v>
      </c>
      <c r="I802" s="295">
        <f>H802-C802</f>
        <v>-69.916485</v>
      </c>
      <c r="J802" s="279">
        <f>(H802/C802-1)*100</f>
        <v>-8.25541670735102</v>
      </c>
    </row>
    <row r="803" spans="1:10">
      <c r="A803" s="167" t="s">
        <v>750</v>
      </c>
      <c r="B803" s="240">
        <v>3998</v>
      </c>
      <c r="C803" s="287">
        <v>0</v>
      </c>
      <c r="D803" s="240">
        <v>1051</v>
      </c>
      <c r="E803" s="227"/>
      <c r="F803" s="228"/>
      <c r="G803" s="229"/>
      <c r="H803" s="281">
        <f t="shared" ref="H803:H807" si="62">L803+M803+N803</f>
        <v>0</v>
      </c>
      <c r="I803" s="240">
        <v>0</v>
      </c>
      <c r="J803" s="229">
        <v>0</v>
      </c>
    </row>
    <row r="804" spans="1:13">
      <c r="A804" s="167" t="s">
        <v>751</v>
      </c>
      <c r="B804" s="240">
        <v>4482</v>
      </c>
      <c r="C804" s="287">
        <v>846.916485</v>
      </c>
      <c r="D804" s="240">
        <v>24314</v>
      </c>
      <c r="E804" s="227"/>
      <c r="F804" s="228"/>
      <c r="G804" s="229"/>
      <c r="H804" s="281">
        <f t="shared" si="62"/>
        <v>777</v>
      </c>
      <c r="I804" s="240"/>
      <c r="J804" s="229"/>
      <c r="L804">
        <v>628</v>
      </c>
      <c r="M804">
        <v>149</v>
      </c>
    </row>
    <row r="805" spans="1:12">
      <c r="A805" s="298" t="s">
        <v>752</v>
      </c>
      <c r="B805" s="295">
        <v>5368</v>
      </c>
      <c r="C805" s="304">
        <v>3738.446717</v>
      </c>
      <c r="D805" s="295">
        <v>5918</v>
      </c>
      <c r="E805" s="278">
        <f>D805/C805*100</f>
        <v>158.301039121109</v>
      </c>
      <c r="F805" s="276">
        <f t="shared" si="60"/>
        <v>550</v>
      </c>
      <c r="G805" s="279">
        <f t="shared" si="61"/>
        <v>10.2459016393443</v>
      </c>
      <c r="H805" s="304">
        <f t="shared" si="62"/>
        <v>3356</v>
      </c>
      <c r="I805" s="295">
        <f>H805-C805</f>
        <v>-382.446717</v>
      </c>
      <c r="J805" s="279">
        <f>(H805/C805-1)*100</f>
        <v>-10.2300967741732</v>
      </c>
      <c r="L805">
        <v>3356</v>
      </c>
    </row>
    <row r="806" spans="1:10">
      <c r="A806" s="298" t="s">
        <v>753</v>
      </c>
      <c r="B806" s="295"/>
      <c r="C806" s="304"/>
      <c r="D806" s="295"/>
      <c r="E806" s="278"/>
      <c r="F806" s="276"/>
      <c r="G806" s="279"/>
      <c r="H806" s="304">
        <f t="shared" si="62"/>
        <v>0</v>
      </c>
      <c r="I806" s="295">
        <f>H806-C806</f>
        <v>0</v>
      </c>
      <c r="J806" s="279"/>
    </row>
    <row r="807" spans="1:12">
      <c r="A807" s="298" t="s">
        <v>754</v>
      </c>
      <c r="B807" s="295">
        <v>4290</v>
      </c>
      <c r="C807" s="304">
        <v>1354.145744</v>
      </c>
      <c r="D807" s="295">
        <v>1399</v>
      </c>
      <c r="E807" s="278">
        <f>D807/C807*100</f>
        <v>103.312365467214</v>
      </c>
      <c r="F807" s="276">
        <f t="shared" si="60"/>
        <v>-2891</v>
      </c>
      <c r="G807" s="279">
        <f t="shared" si="61"/>
        <v>-67.3892773892774</v>
      </c>
      <c r="H807" s="304">
        <f t="shared" si="62"/>
        <v>454</v>
      </c>
      <c r="I807" s="295">
        <f>H807-C807</f>
        <v>-900.145744</v>
      </c>
      <c r="J807" s="279">
        <f>(H807/C807-1)*100</f>
        <v>-66.4733281471658</v>
      </c>
      <c r="L807">
        <v>454</v>
      </c>
    </row>
    <row r="808" s="208" customFormat="1" spans="1:10">
      <c r="A808" s="270" t="s">
        <v>755</v>
      </c>
      <c r="B808" s="271">
        <f>B809+B835+B860+B888+B899+B905+B912+B919+B922</f>
        <v>61829</v>
      </c>
      <c r="C808" s="272">
        <v>38905.196184</v>
      </c>
      <c r="D808" s="271">
        <f>D809+D835+D860+D888+D899+D905+D912+D919+D922</f>
        <v>54191</v>
      </c>
      <c r="E808" s="273">
        <f>D808/C808*100</f>
        <v>139.289877227984</v>
      </c>
      <c r="F808" s="271">
        <f t="shared" si="60"/>
        <v>-7638</v>
      </c>
      <c r="G808" s="274">
        <f t="shared" si="61"/>
        <v>-12.3534263856766</v>
      </c>
      <c r="H808" s="272">
        <f>H809+H835+H860+H888+H899+H905+H912+H919+H922</f>
        <v>46008</v>
      </c>
      <c r="I808" s="294">
        <f>H808-C808</f>
        <v>7102.803816</v>
      </c>
      <c r="J808" s="274">
        <f>(H808/C808-1)*100</f>
        <v>18.2566970807901</v>
      </c>
    </row>
    <row r="809" spans="1:10">
      <c r="A809" s="298" t="s">
        <v>756</v>
      </c>
      <c r="B809" s="308">
        <v>17807</v>
      </c>
      <c r="C809" s="304">
        <v>11304.349362</v>
      </c>
      <c r="D809" s="308">
        <f>SUM(D810:D834)</f>
        <v>15838</v>
      </c>
      <c r="E809" s="278">
        <f>D809/C809*100</f>
        <v>140.105365579376</v>
      </c>
      <c r="F809" s="276">
        <f t="shared" si="60"/>
        <v>-1969</v>
      </c>
      <c r="G809" s="279">
        <f t="shared" si="61"/>
        <v>-11.0574493176841</v>
      </c>
      <c r="H809" s="304">
        <f>SUM(H810:H834)</f>
        <v>12494</v>
      </c>
      <c r="I809" s="295">
        <f>H809-C809</f>
        <v>1189.650638</v>
      </c>
      <c r="J809" s="279">
        <f>(H809/C809-1)*100</f>
        <v>10.5238311370582</v>
      </c>
    </row>
    <row r="810" s="208" customFormat="1" spans="1:12">
      <c r="A810" s="283" t="s">
        <v>738</v>
      </c>
      <c r="B810" s="240">
        <v>1182</v>
      </c>
      <c r="C810" s="287">
        <v>1068.624238</v>
      </c>
      <c r="D810" s="240">
        <v>1022</v>
      </c>
      <c r="E810" s="227"/>
      <c r="F810" s="228"/>
      <c r="G810" s="229"/>
      <c r="H810" s="281">
        <f t="shared" ref="H810:H834" si="63">L810+M810+N810</f>
        <v>974</v>
      </c>
      <c r="I810" s="240"/>
      <c r="J810" s="229"/>
      <c r="L810" s="208">
        <v>974</v>
      </c>
    </row>
    <row r="811" s="208" customFormat="1" spans="1:12">
      <c r="A811" s="283" t="s">
        <v>739</v>
      </c>
      <c r="B811" s="240">
        <v>88</v>
      </c>
      <c r="C811" s="287">
        <v>62.2</v>
      </c>
      <c r="D811" s="240">
        <v>594</v>
      </c>
      <c r="E811" s="227"/>
      <c r="F811" s="228"/>
      <c r="G811" s="229"/>
      <c r="H811" s="281">
        <f t="shared" si="63"/>
        <v>62</v>
      </c>
      <c r="I811" s="240"/>
      <c r="J811" s="229"/>
      <c r="L811" s="208">
        <v>62</v>
      </c>
    </row>
    <row r="812" s="208" customFormat="1" spans="1:10">
      <c r="A812" s="283" t="s">
        <v>740</v>
      </c>
      <c r="B812" s="240">
        <v>4</v>
      </c>
      <c r="C812" s="287">
        <v>0.2526</v>
      </c>
      <c r="D812" s="240"/>
      <c r="E812" s="227"/>
      <c r="F812" s="228"/>
      <c r="G812" s="229"/>
      <c r="H812" s="281">
        <f t="shared" si="63"/>
        <v>0</v>
      </c>
      <c r="I812" s="240"/>
      <c r="J812" s="229"/>
    </row>
    <row r="813" s="208" customFormat="1" spans="1:12">
      <c r="A813" s="283" t="s">
        <v>757</v>
      </c>
      <c r="B813" s="240">
        <v>2454</v>
      </c>
      <c r="C813" s="287">
        <v>2316.404724</v>
      </c>
      <c r="D813" s="240">
        <v>2255</v>
      </c>
      <c r="E813" s="227"/>
      <c r="F813" s="228"/>
      <c r="G813" s="229"/>
      <c r="H813" s="281">
        <f t="shared" si="63"/>
        <v>2204</v>
      </c>
      <c r="I813" s="240"/>
      <c r="J813" s="229"/>
      <c r="L813" s="208">
        <v>2204</v>
      </c>
    </row>
    <row r="814" s="208" customFormat="1" spans="1:10">
      <c r="A814" s="283" t="s">
        <v>758</v>
      </c>
      <c r="B814" s="240">
        <v>0</v>
      </c>
      <c r="C814" s="287">
        <v>0</v>
      </c>
      <c r="D814" s="240"/>
      <c r="E814" s="227"/>
      <c r="F814" s="228"/>
      <c r="G814" s="229"/>
      <c r="H814" s="281">
        <f t="shared" si="63"/>
        <v>0</v>
      </c>
      <c r="I814" s="240"/>
      <c r="J814" s="229"/>
    </row>
    <row r="815" s="208" customFormat="1" spans="1:10">
      <c r="A815" s="283" t="s">
        <v>759</v>
      </c>
      <c r="B815" s="240">
        <v>1049</v>
      </c>
      <c r="C815" s="287">
        <v>0</v>
      </c>
      <c r="D815" s="240">
        <v>62</v>
      </c>
      <c r="E815" s="227"/>
      <c r="F815" s="228"/>
      <c r="G815" s="229"/>
      <c r="H815" s="281">
        <f t="shared" si="63"/>
        <v>0</v>
      </c>
      <c r="I815" s="240"/>
      <c r="J815" s="229"/>
    </row>
    <row r="816" s="208" customFormat="1" spans="1:14">
      <c r="A816" s="283" t="s">
        <v>760</v>
      </c>
      <c r="B816" s="240">
        <v>548</v>
      </c>
      <c r="C816" s="287">
        <v>100.0178</v>
      </c>
      <c r="D816" s="240">
        <v>395</v>
      </c>
      <c r="E816" s="227"/>
      <c r="F816" s="228"/>
      <c r="G816" s="229"/>
      <c r="H816" s="281">
        <f t="shared" si="63"/>
        <v>310</v>
      </c>
      <c r="I816" s="240"/>
      <c r="J816" s="229"/>
      <c r="L816" s="208">
        <v>6</v>
      </c>
      <c r="M816" s="208">
        <v>172</v>
      </c>
      <c r="N816" s="208">
        <v>132</v>
      </c>
    </row>
    <row r="817" s="208" customFormat="1" spans="1:13">
      <c r="A817" s="283" t="s">
        <v>761</v>
      </c>
      <c r="B817" s="240">
        <v>34</v>
      </c>
      <c r="C817" s="287">
        <v>24.5</v>
      </c>
      <c r="D817" s="240">
        <v>5</v>
      </c>
      <c r="E817" s="227"/>
      <c r="F817" s="228"/>
      <c r="G817" s="229"/>
      <c r="H817" s="281">
        <f t="shared" si="63"/>
        <v>27</v>
      </c>
      <c r="I817" s="240"/>
      <c r="J817" s="229"/>
      <c r="M817" s="208">
        <v>27</v>
      </c>
    </row>
    <row r="818" s="208" customFormat="1" spans="1:12">
      <c r="A818" s="283" t="s">
        <v>762</v>
      </c>
      <c r="B818" s="240">
        <v>5</v>
      </c>
      <c r="C818" s="287">
        <v>4.1</v>
      </c>
      <c r="D818" s="240">
        <v>4</v>
      </c>
      <c r="E818" s="227"/>
      <c r="F818" s="228"/>
      <c r="G818" s="229"/>
      <c r="H818" s="281">
        <f t="shared" si="63"/>
        <v>10</v>
      </c>
      <c r="I818" s="240"/>
      <c r="J818" s="229"/>
      <c r="L818" s="208">
        <v>10</v>
      </c>
    </row>
    <row r="819" s="208" customFormat="1" spans="1:13">
      <c r="A819" s="283" t="s">
        <v>763</v>
      </c>
      <c r="B819" s="240">
        <v>6</v>
      </c>
      <c r="C819" s="287">
        <v>5.5</v>
      </c>
      <c r="D819" s="240"/>
      <c r="E819" s="227"/>
      <c r="F819" s="228"/>
      <c r="G819" s="229"/>
      <c r="H819" s="281">
        <f t="shared" si="63"/>
        <v>5</v>
      </c>
      <c r="I819" s="240"/>
      <c r="J819" s="229"/>
      <c r="M819" s="208">
        <v>5</v>
      </c>
    </row>
    <row r="820" s="208" customFormat="1" spans="1:10">
      <c r="A820" s="283" t="s">
        <v>764</v>
      </c>
      <c r="B820" s="240">
        <v>112</v>
      </c>
      <c r="C820" s="287">
        <v>0</v>
      </c>
      <c r="D820" s="240"/>
      <c r="E820" s="227"/>
      <c r="F820" s="228"/>
      <c r="G820" s="229"/>
      <c r="H820" s="281">
        <f t="shared" si="63"/>
        <v>0</v>
      </c>
      <c r="I820" s="240"/>
      <c r="J820" s="229"/>
    </row>
    <row r="821" s="208" customFormat="1" spans="1:10">
      <c r="A821" s="283" t="s">
        <v>765</v>
      </c>
      <c r="B821" s="240">
        <v>0</v>
      </c>
      <c r="C821" s="287">
        <v>0</v>
      </c>
      <c r="D821" s="240"/>
      <c r="E821" s="227"/>
      <c r="F821" s="228"/>
      <c r="G821" s="229"/>
      <c r="H821" s="281">
        <f t="shared" si="63"/>
        <v>0</v>
      </c>
      <c r="I821" s="240"/>
      <c r="J821" s="229"/>
    </row>
    <row r="822" s="208" customFormat="1" spans="1:10">
      <c r="A822" s="283" t="s">
        <v>766</v>
      </c>
      <c r="B822" s="240">
        <v>110</v>
      </c>
      <c r="C822" s="287">
        <v>0</v>
      </c>
      <c r="D822" s="240"/>
      <c r="E822" s="227"/>
      <c r="F822" s="228"/>
      <c r="G822" s="229"/>
      <c r="H822" s="281">
        <f t="shared" si="63"/>
        <v>0</v>
      </c>
      <c r="I822" s="240"/>
      <c r="J822" s="229"/>
    </row>
    <row r="823" s="208" customFormat="1" spans="1:10">
      <c r="A823" s="283" t="s">
        <v>767</v>
      </c>
      <c r="B823" s="240">
        <v>2</v>
      </c>
      <c r="C823" s="287">
        <v>0</v>
      </c>
      <c r="D823" s="240"/>
      <c r="E823" s="227"/>
      <c r="F823" s="228"/>
      <c r="G823" s="229"/>
      <c r="H823" s="281">
        <f t="shared" si="63"/>
        <v>0</v>
      </c>
      <c r="I823" s="240"/>
      <c r="J823" s="229"/>
    </row>
    <row r="824" s="208" customFormat="1" spans="1:10">
      <c r="A824" s="283" t="s">
        <v>768</v>
      </c>
      <c r="B824" s="240">
        <v>0</v>
      </c>
      <c r="C824" s="287">
        <v>0</v>
      </c>
      <c r="D824" s="240"/>
      <c r="E824" s="227"/>
      <c r="F824" s="228"/>
      <c r="G824" s="229"/>
      <c r="H824" s="281">
        <f t="shared" si="63"/>
        <v>0</v>
      </c>
      <c r="I824" s="240"/>
      <c r="J824" s="229"/>
    </row>
    <row r="825" s="208" customFormat="1" spans="1:14">
      <c r="A825" s="283" t="s">
        <v>769</v>
      </c>
      <c r="B825" s="285">
        <v>5174</v>
      </c>
      <c r="C825" s="287">
        <v>4711.49</v>
      </c>
      <c r="D825" s="285">
        <v>5886</v>
      </c>
      <c r="E825" s="227"/>
      <c r="F825" s="228"/>
      <c r="G825" s="229"/>
      <c r="H825" s="281">
        <f t="shared" si="63"/>
        <v>4195</v>
      </c>
      <c r="I825" s="240"/>
      <c r="J825" s="229"/>
      <c r="L825" s="208">
        <v>258</v>
      </c>
      <c r="M825" s="208">
        <f>175+1534</f>
        <v>1709</v>
      </c>
      <c r="N825" s="208">
        <f>1137+1091</f>
        <v>2228</v>
      </c>
    </row>
    <row r="826" s="208" customFormat="1" spans="1:13">
      <c r="A826" s="283" t="s">
        <v>770</v>
      </c>
      <c r="B826" s="240">
        <v>100</v>
      </c>
      <c r="C826" s="287">
        <v>0</v>
      </c>
      <c r="D826" s="240">
        <v>26</v>
      </c>
      <c r="E826" s="227"/>
      <c r="F826" s="228"/>
      <c r="G826" s="229"/>
      <c r="H826" s="281">
        <f t="shared" si="63"/>
        <v>455</v>
      </c>
      <c r="I826" s="240"/>
      <c r="J826" s="229"/>
      <c r="M826" s="208">
        <v>455</v>
      </c>
    </row>
    <row r="827" s="208" customFormat="1" spans="1:10">
      <c r="A827" s="283" t="s">
        <v>771</v>
      </c>
      <c r="B827" s="240">
        <v>39</v>
      </c>
      <c r="C827" s="287">
        <v>0</v>
      </c>
      <c r="D827" s="240"/>
      <c r="E827" s="227"/>
      <c r="F827" s="228"/>
      <c r="G827" s="229"/>
      <c r="H827" s="281">
        <f t="shared" si="63"/>
        <v>0</v>
      </c>
      <c r="I827" s="240"/>
      <c r="J827" s="229"/>
    </row>
    <row r="828" s="208" customFormat="1" spans="1:13">
      <c r="A828" s="283" t="s">
        <v>772</v>
      </c>
      <c r="B828" s="240">
        <v>266</v>
      </c>
      <c r="C828" s="287">
        <v>165.64</v>
      </c>
      <c r="D828" s="240">
        <v>110</v>
      </c>
      <c r="E828" s="227"/>
      <c r="F828" s="228"/>
      <c r="G828" s="229"/>
      <c r="H828" s="281">
        <f t="shared" si="63"/>
        <v>10</v>
      </c>
      <c r="I828" s="240"/>
      <c r="J828" s="229"/>
      <c r="M828" s="208">
        <v>10</v>
      </c>
    </row>
    <row r="829" s="208" customFormat="1" spans="1:14">
      <c r="A829" s="283" t="s">
        <v>773</v>
      </c>
      <c r="B829" s="240">
        <v>0</v>
      </c>
      <c r="C829" s="287">
        <v>429.34</v>
      </c>
      <c r="D829" s="240"/>
      <c r="E829" s="227"/>
      <c r="F829" s="228"/>
      <c r="G829" s="229"/>
      <c r="H829" s="281">
        <f t="shared" si="63"/>
        <v>704</v>
      </c>
      <c r="I829" s="240"/>
      <c r="J829" s="229"/>
      <c r="L829" s="208">
        <v>5</v>
      </c>
      <c r="M829" s="208">
        <v>270</v>
      </c>
      <c r="N829" s="208">
        <v>429</v>
      </c>
    </row>
    <row r="830" s="208" customFormat="1" spans="1:10">
      <c r="A830" s="283" t="s">
        <v>774</v>
      </c>
      <c r="B830" s="240">
        <v>67</v>
      </c>
      <c r="C830" s="287">
        <v>0</v>
      </c>
      <c r="D830" s="240"/>
      <c r="E830" s="227"/>
      <c r="F830" s="228"/>
      <c r="G830" s="229"/>
      <c r="H830" s="281">
        <f t="shared" si="63"/>
        <v>0</v>
      </c>
      <c r="I830" s="240"/>
      <c r="J830" s="229"/>
    </row>
    <row r="831" s="208" customFormat="1" spans="1:14">
      <c r="A831" s="283" t="s">
        <v>775</v>
      </c>
      <c r="B831" s="240">
        <v>133</v>
      </c>
      <c r="C831" s="287">
        <v>0</v>
      </c>
      <c r="D831" s="240">
        <v>129</v>
      </c>
      <c r="E831" s="227"/>
      <c r="F831" s="228"/>
      <c r="G831" s="229"/>
      <c r="H831" s="281">
        <f t="shared" si="63"/>
        <v>5</v>
      </c>
      <c r="I831" s="240"/>
      <c r="J831" s="229"/>
      <c r="N831" s="208">
        <v>5</v>
      </c>
    </row>
    <row r="832" s="208" customFormat="1" spans="1:10">
      <c r="A832" s="283" t="s">
        <v>776</v>
      </c>
      <c r="B832" s="240">
        <v>1</v>
      </c>
      <c r="C832" s="287">
        <v>5</v>
      </c>
      <c r="D832" s="240"/>
      <c r="E832" s="227"/>
      <c r="F832" s="228"/>
      <c r="G832" s="229"/>
      <c r="H832" s="281">
        <f t="shared" si="63"/>
        <v>0</v>
      </c>
      <c r="I832" s="240"/>
      <c r="J832" s="229"/>
    </row>
    <row r="833" s="208" customFormat="1" spans="1:14">
      <c r="A833" s="283" t="s">
        <v>777</v>
      </c>
      <c r="B833" s="240">
        <v>2591</v>
      </c>
      <c r="C833" s="287">
        <v>2290</v>
      </c>
      <c r="D833" s="240">
        <v>2569</v>
      </c>
      <c r="E833" s="227"/>
      <c r="F833" s="228"/>
      <c r="G833" s="229"/>
      <c r="H833" s="281">
        <f t="shared" si="63"/>
        <v>3095</v>
      </c>
      <c r="I833" s="240"/>
      <c r="J833" s="229"/>
      <c r="M833" s="208">
        <f>950+800</f>
        <v>1750</v>
      </c>
      <c r="N833" s="208">
        <v>1345</v>
      </c>
    </row>
    <row r="834" s="208" customFormat="1" spans="1:14">
      <c r="A834" s="283" t="s">
        <v>778</v>
      </c>
      <c r="B834" s="240">
        <v>3842</v>
      </c>
      <c r="C834" s="287">
        <v>121.28</v>
      </c>
      <c r="D834" s="240">
        <v>2781</v>
      </c>
      <c r="E834" s="227"/>
      <c r="F834" s="228"/>
      <c r="G834" s="229"/>
      <c r="H834" s="281">
        <f t="shared" si="63"/>
        <v>438</v>
      </c>
      <c r="I834" s="240"/>
      <c r="J834" s="229"/>
      <c r="L834" s="208">
        <v>19</v>
      </c>
      <c r="M834" s="208">
        <v>300</v>
      </c>
      <c r="N834" s="208">
        <v>119</v>
      </c>
    </row>
    <row r="835" spans="1:10">
      <c r="A835" s="298" t="s">
        <v>779</v>
      </c>
      <c r="B835" s="308">
        <v>5532</v>
      </c>
      <c r="C835" s="304">
        <v>3316.875087</v>
      </c>
      <c r="D835" s="308">
        <f>SUM(D836:D859)</f>
        <v>3404</v>
      </c>
      <c r="E835" s="278">
        <f>D835/C835*100</f>
        <v>102.626716735323</v>
      </c>
      <c r="F835" s="276">
        <f>D835-B835</f>
        <v>-2128</v>
      </c>
      <c r="G835" s="279">
        <f>(D835/B835-1)*100</f>
        <v>-38.4671005061461</v>
      </c>
      <c r="H835" s="304">
        <f>SUM(H836:H859)</f>
        <v>2878</v>
      </c>
      <c r="I835" s="295">
        <f>H835-C835</f>
        <v>-438.875087</v>
      </c>
      <c r="J835" s="279">
        <f>(H835/C835-1)*100</f>
        <v>-13.231583206739</v>
      </c>
    </row>
    <row r="836" s="208" customFormat="1" spans="1:12">
      <c r="A836" s="283" t="s">
        <v>738</v>
      </c>
      <c r="B836" s="240">
        <v>301</v>
      </c>
      <c r="C836" s="287">
        <v>246.709697</v>
      </c>
      <c r="D836" s="240">
        <v>208</v>
      </c>
      <c r="E836" s="227"/>
      <c r="F836" s="228"/>
      <c r="G836" s="229"/>
      <c r="H836" s="281">
        <f t="shared" ref="H836:H859" si="64">L836+M836+N836</f>
        <v>196</v>
      </c>
      <c r="I836" s="240"/>
      <c r="J836" s="229"/>
      <c r="L836" s="208">
        <v>196</v>
      </c>
    </row>
    <row r="837" s="208" customFormat="1" spans="1:12">
      <c r="A837" s="283" t="s">
        <v>739</v>
      </c>
      <c r="B837" s="240">
        <v>0</v>
      </c>
      <c r="C837" s="287">
        <v>44.352</v>
      </c>
      <c r="D837" s="240">
        <v>51</v>
      </c>
      <c r="E837" s="227"/>
      <c r="F837" s="228"/>
      <c r="G837" s="229"/>
      <c r="H837" s="281">
        <f t="shared" si="64"/>
        <v>46</v>
      </c>
      <c r="I837" s="240"/>
      <c r="J837" s="229"/>
      <c r="L837" s="208">
        <v>46</v>
      </c>
    </row>
    <row r="838" s="208" customFormat="1" spans="1:10">
      <c r="A838" s="283" t="s">
        <v>740</v>
      </c>
      <c r="B838" s="240">
        <v>0</v>
      </c>
      <c r="C838" s="287">
        <v>0</v>
      </c>
      <c r="D838" s="240"/>
      <c r="E838" s="227"/>
      <c r="F838" s="228"/>
      <c r="G838" s="229"/>
      <c r="H838" s="281">
        <f t="shared" si="64"/>
        <v>0</v>
      </c>
      <c r="I838" s="240"/>
      <c r="J838" s="229"/>
    </row>
    <row r="839" s="208" customFormat="1" spans="1:12">
      <c r="A839" s="283" t="s">
        <v>780</v>
      </c>
      <c r="B839" s="240">
        <v>1127</v>
      </c>
      <c r="C839" s="287">
        <v>1033.87339</v>
      </c>
      <c r="D839" s="240">
        <v>1036</v>
      </c>
      <c r="E839" s="227"/>
      <c r="F839" s="228"/>
      <c r="G839" s="229"/>
      <c r="H839" s="281">
        <f t="shared" si="64"/>
        <v>793</v>
      </c>
      <c r="I839" s="240"/>
      <c r="J839" s="229"/>
      <c r="L839" s="208">
        <v>793</v>
      </c>
    </row>
    <row r="840" s="208" customFormat="1" spans="1:14">
      <c r="A840" s="283" t="s">
        <v>781</v>
      </c>
      <c r="B840" s="240">
        <v>225</v>
      </c>
      <c r="C840" s="287">
        <v>296.2</v>
      </c>
      <c r="D840" s="240">
        <v>1132</v>
      </c>
      <c r="E840" s="227"/>
      <c r="F840" s="228"/>
      <c r="G840" s="229"/>
      <c r="H840" s="281">
        <f t="shared" si="64"/>
        <v>210</v>
      </c>
      <c r="I840" s="240"/>
      <c r="J840" s="229"/>
      <c r="M840" s="208">
        <v>115</v>
      </c>
      <c r="N840" s="208">
        <v>95</v>
      </c>
    </row>
    <row r="841" s="208" customFormat="1" spans="1:13">
      <c r="A841" s="283" t="s">
        <v>782</v>
      </c>
      <c r="B841" s="240">
        <v>0</v>
      </c>
      <c r="C841" s="287">
        <v>0</v>
      </c>
      <c r="D841" s="240"/>
      <c r="E841" s="227"/>
      <c r="F841" s="228"/>
      <c r="G841" s="229"/>
      <c r="H841" s="281">
        <f t="shared" si="64"/>
        <v>70</v>
      </c>
      <c r="I841" s="240"/>
      <c r="J841" s="229"/>
      <c r="M841" s="208">
        <v>70</v>
      </c>
    </row>
    <row r="842" s="208" customFormat="1" spans="1:10">
      <c r="A842" s="283" t="s">
        <v>783</v>
      </c>
      <c r="B842" s="240">
        <v>0</v>
      </c>
      <c r="C842" s="287">
        <v>0</v>
      </c>
      <c r="D842" s="240"/>
      <c r="E842" s="227"/>
      <c r="F842" s="228"/>
      <c r="G842" s="229"/>
      <c r="H842" s="281">
        <f t="shared" si="64"/>
        <v>0</v>
      </c>
      <c r="I842" s="240"/>
      <c r="J842" s="229"/>
    </row>
    <row r="843" s="208" customFormat="1" spans="1:14">
      <c r="A843" s="283" t="s">
        <v>784</v>
      </c>
      <c r="B843" s="240">
        <v>1028</v>
      </c>
      <c r="C843" s="287">
        <v>1146.55</v>
      </c>
      <c r="D843" s="240"/>
      <c r="E843" s="227"/>
      <c r="F843" s="228"/>
      <c r="G843" s="229"/>
      <c r="H843" s="281">
        <f t="shared" si="64"/>
        <v>855</v>
      </c>
      <c r="I843" s="240"/>
      <c r="J843" s="229"/>
      <c r="M843" s="208">
        <v>779</v>
      </c>
      <c r="N843" s="208">
        <v>76</v>
      </c>
    </row>
    <row r="844" s="208" customFormat="1" spans="1:10">
      <c r="A844" s="283" t="s">
        <v>785</v>
      </c>
      <c r="B844" s="240">
        <v>25</v>
      </c>
      <c r="C844" s="287">
        <v>20</v>
      </c>
      <c r="D844" s="240"/>
      <c r="E844" s="227"/>
      <c r="F844" s="228"/>
      <c r="G844" s="229"/>
      <c r="H844" s="281">
        <f t="shared" si="64"/>
        <v>0</v>
      </c>
      <c r="I844" s="240"/>
      <c r="J844" s="229"/>
    </row>
    <row r="845" s="208" customFormat="1" spans="1:10">
      <c r="A845" s="283" t="s">
        <v>786</v>
      </c>
      <c r="B845" s="240">
        <v>1011</v>
      </c>
      <c r="C845" s="287">
        <v>0</v>
      </c>
      <c r="D845" s="240"/>
      <c r="E845" s="227"/>
      <c r="F845" s="228"/>
      <c r="G845" s="229"/>
      <c r="H845" s="281">
        <f t="shared" si="64"/>
        <v>0</v>
      </c>
      <c r="I845" s="240"/>
      <c r="J845" s="229"/>
    </row>
    <row r="846" s="208" customFormat="1" spans="1:10">
      <c r="A846" s="283" t="s">
        <v>787</v>
      </c>
      <c r="B846" s="240">
        <v>0</v>
      </c>
      <c r="C846" s="287">
        <v>0</v>
      </c>
      <c r="D846" s="240"/>
      <c r="E846" s="227"/>
      <c r="F846" s="228"/>
      <c r="G846" s="229"/>
      <c r="H846" s="281">
        <f t="shared" si="64"/>
        <v>0</v>
      </c>
      <c r="I846" s="240"/>
      <c r="J846" s="229"/>
    </row>
    <row r="847" s="208" customFormat="1" spans="1:10">
      <c r="A847" s="283" t="s">
        <v>788</v>
      </c>
      <c r="B847" s="240">
        <v>8</v>
      </c>
      <c r="C847" s="287">
        <v>0</v>
      </c>
      <c r="D847" s="240"/>
      <c r="E847" s="227"/>
      <c r="F847" s="228"/>
      <c r="G847" s="229"/>
      <c r="H847" s="281">
        <f t="shared" si="64"/>
        <v>0</v>
      </c>
      <c r="I847" s="240"/>
      <c r="J847" s="229"/>
    </row>
    <row r="848" s="208" customFormat="1" spans="1:10">
      <c r="A848" s="283" t="s">
        <v>789</v>
      </c>
      <c r="B848" s="240"/>
      <c r="C848" s="287">
        <v>0</v>
      </c>
      <c r="D848" s="240"/>
      <c r="E848" s="227"/>
      <c r="F848" s="228"/>
      <c r="G848" s="229"/>
      <c r="H848" s="281">
        <f t="shared" si="64"/>
        <v>0</v>
      </c>
      <c r="I848" s="240"/>
      <c r="J848" s="229"/>
    </row>
    <row r="849" s="208" customFormat="1" spans="1:10">
      <c r="A849" s="283" t="s">
        <v>790</v>
      </c>
      <c r="B849" s="240"/>
      <c r="C849" s="287">
        <v>0</v>
      </c>
      <c r="D849" s="240"/>
      <c r="E849" s="227"/>
      <c r="F849" s="228"/>
      <c r="G849" s="229"/>
      <c r="H849" s="281">
        <f t="shared" si="64"/>
        <v>0</v>
      </c>
      <c r="I849" s="240"/>
      <c r="J849" s="229"/>
    </row>
    <row r="850" s="208" customFormat="1" spans="1:10">
      <c r="A850" s="283" t="s">
        <v>791</v>
      </c>
      <c r="B850" s="240"/>
      <c r="C850" s="287">
        <v>0</v>
      </c>
      <c r="D850" s="240">
        <v>394</v>
      </c>
      <c r="E850" s="227"/>
      <c r="F850" s="228"/>
      <c r="G850" s="229"/>
      <c r="H850" s="281">
        <f t="shared" si="64"/>
        <v>0</v>
      </c>
      <c r="I850" s="240"/>
      <c r="J850" s="229"/>
    </row>
    <row r="851" s="208" customFormat="1" spans="1:10">
      <c r="A851" s="283" t="s">
        <v>792</v>
      </c>
      <c r="B851" s="240"/>
      <c r="C851" s="287">
        <v>0</v>
      </c>
      <c r="D851" s="240"/>
      <c r="E851" s="227"/>
      <c r="F851" s="228"/>
      <c r="G851" s="229"/>
      <c r="H851" s="281">
        <f t="shared" si="64"/>
        <v>0</v>
      </c>
      <c r="I851" s="240"/>
      <c r="J851" s="229"/>
    </row>
    <row r="852" s="208" customFormat="1" spans="1:10">
      <c r="A852" s="283" t="s">
        <v>793</v>
      </c>
      <c r="B852" s="240"/>
      <c r="C852" s="287">
        <v>0</v>
      </c>
      <c r="D852" s="240"/>
      <c r="E852" s="227"/>
      <c r="F852" s="228"/>
      <c r="G852" s="229"/>
      <c r="H852" s="281">
        <f t="shared" si="64"/>
        <v>0</v>
      </c>
      <c r="I852" s="240"/>
      <c r="J852" s="229"/>
    </row>
    <row r="853" s="208" customFormat="1" spans="1:10">
      <c r="A853" s="283" t="s">
        <v>794</v>
      </c>
      <c r="B853" s="240"/>
      <c r="C853" s="287">
        <v>0</v>
      </c>
      <c r="D853" s="240"/>
      <c r="E853" s="227"/>
      <c r="F853" s="228"/>
      <c r="G853" s="229"/>
      <c r="H853" s="281">
        <f t="shared" si="64"/>
        <v>0</v>
      </c>
      <c r="I853" s="240"/>
      <c r="J853" s="229"/>
    </row>
    <row r="854" s="208" customFormat="1" spans="1:10">
      <c r="A854" s="283" t="s">
        <v>795</v>
      </c>
      <c r="B854" s="240"/>
      <c r="C854" s="287">
        <v>0</v>
      </c>
      <c r="D854" s="240"/>
      <c r="E854" s="227"/>
      <c r="F854" s="228"/>
      <c r="G854" s="229"/>
      <c r="H854" s="281">
        <f t="shared" si="64"/>
        <v>0</v>
      </c>
      <c r="I854" s="240"/>
      <c r="J854" s="229"/>
    </row>
    <row r="855" s="208" customFormat="1" spans="1:10">
      <c r="A855" s="283" t="s">
        <v>796</v>
      </c>
      <c r="B855" s="240"/>
      <c r="C855" s="287">
        <v>0</v>
      </c>
      <c r="D855" s="240"/>
      <c r="E855" s="227"/>
      <c r="F855" s="228"/>
      <c r="G855" s="229"/>
      <c r="H855" s="281">
        <f t="shared" si="64"/>
        <v>0</v>
      </c>
      <c r="I855" s="240"/>
      <c r="J855" s="229"/>
    </row>
    <row r="856" s="208" customFormat="1" spans="1:10">
      <c r="A856" s="283" t="s">
        <v>797</v>
      </c>
      <c r="B856" s="240"/>
      <c r="C856" s="287">
        <v>0</v>
      </c>
      <c r="D856" s="240"/>
      <c r="E856" s="227"/>
      <c r="F856" s="228"/>
      <c r="G856" s="229"/>
      <c r="H856" s="281">
        <f t="shared" si="64"/>
        <v>0</v>
      </c>
      <c r="I856" s="240"/>
      <c r="J856" s="229"/>
    </row>
    <row r="857" s="208" customFormat="1" spans="1:10">
      <c r="A857" s="283" t="s">
        <v>798</v>
      </c>
      <c r="B857" s="240"/>
      <c r="C857" s="287">
        <v>0</v>
      </c>
      <c r="D857" s="240"/>
      <c r="E857" s="227"/>
      <c r="F857" s="228"/>
      <c r="G857" s="229"/>
      <c r="H857" s="281">
        <f t="shared" si="64"/>
        <v>0</v>
      </c>
      <c r="I857" s="240"/>
      <c r="J857" s="229"/>
    </row>
    <row r="858" s="208" customFormat="1" spans="1:10">
      <c r="A858" s="283" t="s">
        <v>764</v>
      </c>
      <c r="B858" s="240"/>
      <c r="C858" s="287">
        <v>0</v>
      </c>
      <c r="D858" s="240"/>
      <c r="E858" s="227"/>
      <c r="F858" s="228"/>
      <c r="G858" s="229"/>
      <c r="H858" s="281">
        <f t="shared" si="64"/>
        <v>0</v>
      </c>
      <c r="I858" s="240"/>
      <c r="J858" s="229"/>
    </row>
    <row r="859" s="208" customFormat="1" spans="1:14">
      <c r="A859" s="283" t="s">
        <v>799</v>
      </c>
      <c r="B859" s="240">
        <v>1807</v>
      </c>
      <c r="C859" s="287">
        <v>529.19</v>
      </c>
      <c r="D859" s="240">
        <v>583</v>
      </c>
      <c r="E859" s="227"/>
      <c r="F859" s="228"/>
      <c r="G859" s="229"/>
      <c r="H859" s="281">
        <f t="shared" si="64"/>
        <v>708</v>
      </c>
      <c r="I859" s="240"/>
      <c r="J859" s="229"/>
      <c r="M859" s="208">
        <v>690</v>
      </c>
      <c r="N859" s="208">
        <f>14+4</f>
        <v>18</v>
      </c>
    </row>
    <row r="860" spans="1:10">
      <c r="A860" s="298" t="s">
        <v>800</v>
      </c>
      <c r="B860" s="308">
        <v>13969</v>
      </c>
      <c r="C860" s="304">
        <v>5277.720172</v>
      </c>
      <c r="D860" s="308">
        <f>SUM(D861:D887)</f>
        <v>13838</v>
      </c>
      <c r="E860" s="278">
        <f>D860/C860*100</f>
        <v>262.196546027867</v>
      </c>
      <c r="F860" s="276">
        <f>D860-B860</f>
        <v>-131</v>
      </c>
      <c r="G860" s="279">
        <f>(D860/B860-1)*100</f>
        <v>-0.937790822535611</v>
      </c>
      <c r="H860" s="304">
        <f>SUM(H861:H887)</f>
        <v>9543</v>
      </c>
      <c r="I860" s="295">
        <f>H860-C860</f>
        <v>4265.279828</v>
      </c>
      <c r="J860" s="279">
        <f>(H860/C860-1)*100</f>
        <v>80.8167104165294</v>
      </c>
    </row>
    <row r="861" s="208" customFormat="1" spans="1:12">
      <c r="A861" s="283" t="s">
        <v>738</v>
      </c>
      <c r="B861" s="240">
        <v>382</v>
      </c>
      <c r="C861" s="287">
        <v>347.538117</v>
      </c>
      <c r="D861" s="240">
        <v>446</v>
      </c>
      <c r="E861" s="227"/>
      <c r="F861" s="228"/>
      <c r="G861" s="229"/>
      <c r="H861" s="281">
        <f t="shared" ref="H861:H887" si="65">L861+M861+N861</f>
        <v>518</v>
      </c>
      <c r="I861" s="240"/>
      <c r="J861" s="229"/>
      <c r="L861" s="208">
        <v>518</v>
      </c>
    </row>
    <row r="862" s="208" customFormat="1" spans="1:12">
      <c r="A862" s="283" t="s">
        <v>739</v>
      </c>
      <c r="B862" s="240">
        <v>109</v>
      </c>
      <c r="C862" s="287">
        <v>42.12</v>
      </c>
      <c r="D862" s="240">
        <v>60</v>
      </c>
      <c r="E862" s="227"/>
      <c r="F862" s="228"/>
      <c r="G862" s="229"/>
      <c r="H862" s="281">
        <f t="shared" si="65"/>
        <v>22</v>
      </c>
      <c r="I862" s="240"/>
      <c r="J862" s="229"/>
      <c r="L862" s="208">
        <v>22</v>
      </c>
    </row>
    <row r="863" s="208" customFormat="1" spans="1:10">
      <c r="A863" s="283" t="s">
        <v>740</v>
      </c>
      <c r="B863" s="240">
        <v>0</v>
      </c>
      <c r="C863" s="287">
        <v>0</v>
      </c>
      <c r="D863" s="240"/>
      <c r="E863" s="227"/>
      <c r="F863" s="228"/>
      <c r="G863" s="229"/>
      <c r="H863" s="281">
        <f t="shared" si="65"/>
        <v>0</v>
      </c>
      <c r="I863" s="240"/>
      <c r="J863" s="229"/>
    </row>
    <row r="864" s="208" customFormat="1" spans="1:12">
      <c r="A864" s="283" t="s">
        <v>801</v>
      </c>
      <c r="B864" s="240">
        <v>212</v>
      </c>
      <c r="C864" s="287">
        <v>242.920525</v>
      </c>
      <c r="D864" s="240">
        <v>217</v>
      </c>
      <c r="E864" s="227"/>
      <c r="F864" s="228"/>
      <c r="G864" s="229"/>
      <c r="H864" s="281">
        <f t="shared" si="65"/>
        <v>25</v>
      </c>
      <c r="I864" s="240"/>
      <c r="J864" s="229"/>
      <c r="L864" s="208">
        <v>25</v>
      </c>
    </row>
    <row r="865" s="208" customFormat="1" spans="1:14">
      <c r="A865" s="283" t="s">
        <v>802</v>
      </c>
      <c r="B865" s="240">
        <v>4341</v>
      </c>
      <c r="C865" s="287">
        <v>0</v>
      </c>
      <c r="D865" s="240">
        <v>4590</v>
      </c>
      <c r="E865" s="227"/>
      <c r="F865" s="228"/>
      <c r="G865" s="229"/>
      <c r="H865" s="281">
        <f t="shared" si="65"/>
        <v>6396</v>
      </c>
      <c r="I865" s="240"/>
      <c r="J865" s="229"/>
      <c r="M865" s="208">
        <f>3353-1335-116</f>
        <v>1902</v>
      </c>
      <c r="N865" s="208">
        <v>4494</v>
      </c>
    </row>
    <row r="866" s="208" customFormat="1" spans="1:12">
      <c r="A866" s="283" t="s">
        <v>803</v>
      </c>
      <c r="B866" s="240">
        <v>896</v>
      </c>
      <c r="C866" s="287">
        <v>464.626844</v>
      </c>
      <c r="D866" s="240">
        <v>3380</v>
      </c>
      <c r="E866" s="227"/>
      <c r="F866" s="228"/>
      <c r="G866" s="229"/>
      <c r="H866" s="281">
        <f t="shared" si="65"/>
        <v>614</v>
      </c>
      <c r="I866" s="240"/>
      <c r="J866" s="229"/>
      <c r="L866" s="208">
        <v>614</v>
      </c>
    </row>
    <row r="867" s="208" customFormat="1" spans="1:10">
      <c r="A867" s="283" t="s">
        <v>804</v>
      </c>
      <c r="B867" s="240">
        <v>0</v>
      </c>
      <c r="C867" s="287">
        <v>0</v>
      </c>
      <c r="D867" s="240"/>
      <c r="E867" s="227"/>
      <c r="F867" s="228"/>
      <c r="G867" s="229"/>
      <c r="H867" s="281">
        <f t="shared" si="65"/>
        <v>0</v>
      </c>
      <c r="I867" s="240"/>
      <c r="J867" s="229"/>
    </row>
    <row r="868" s="208" customFormat="1" spans="1:12">
      <c r="A868" s="283" t="s">
        <v>805</v>
      </c>
      <c r="B868" s="240">
        <v>60</v>
      </c>
      <c r="C868" s="287">
        <v>0</v>
      </c>
      <c r="D868" s="240"/>
      <c r="E868" s="227"/>
      <c r="F868" s="228"/>
      <c r="G868" s="229"/>
      <c r="H868" s="281">
        <f t="shared" si="65"/>
        <v>16</v>
      </c>
      <c r="I868" s="240"/>
      <c r="J868" s="229"/>
      <c r="L868" s="208">
        <v>16</v>
      </c>
    </row>
    <row r="869" s="208" customFormat="1" spans="1:10">
      <c r="A869" s="283" t="s">
        <v>806</v>
      </c>
      <c r="B869" s="240">
        <v>0</v>
      </c>
      <c r="C869" s="287">
        <v>0</v>
      </c>
      <c r="D869" s="240"/>
      <c r="E869" s="227"/>
      <c r="F869" s="228"/>
      <c r="G869" s="229"/>
      <c r="H869" s="281">
        <f t="shared" si="65"/>
        <v>0</v>
      </c>
      <c r="I869" s="240"/>
      <c r="J869" s="229"/>
    </row>
    <row r="870" s="208" customFormat="1" spans="1:12">
      <c r="A870" s="283" t="s">
        <v>807</v>
      </c>
      <c r="B870" s="240">
        <v>425</v>
      </c>
      <c r="C870" s="287">
        <v>418.7156</v>
      </c>
      <c r="D870" s="240">
        <v>287</v>
      </c>
      <c r="E870" s="227"/>
      <c r="F870" s="228"/>
      <c r="G870" s="229"/>
      <c r="H870" s="281">
        <f t="shared" si="65"/>
        <v>248</v>
      </c>
      <c r="I870" s="240"/>
      <c r="J870" s="229"/>
      <c r="L870" s="208">
        <v>248</v>
      </c>
    </row>
    <row r="871" s="208" customFormat="1" spans="1:12">
      <c r="A871" s="283" t="s">
        <v>808</v>
      </c>
      <c r="B871" s="240">
        <v>311</v>
      </c>
      <c r="C871" s="287">
        <v>102.124386</v>
      </c>
      <c r="D871" s="240">
        <v>92</v>
      </c>
      <c r="E871" s="227"/>
      <c r="F871" s="228"/>
      <c r="G871" s="229"/>
      <c r="H871" s="281">
        <f t="shared" si="65"/>
        <v>20</v>
      </c>
      <c r="I871" s="240"/>
      <c r="J871" s="229"/>
      <c r="L871" s="208">
        <v>20</v>
      </c>
    </row>
    <row r="872" s="208" customFormat="1" spans="1:10">
      <c r="A872" s="283" t="s">
        <v>809</v>
      </c>
      <c r="B872" s="240"/>
      <c r="C872" s="287">
        <v>0</v>
      </c>
      <c r="D872" s="240"/>
      <c r="E872" s="227"/>
      <c r="F872" s="228"/>
      <c r="G872" s="229"/>
      <c r="H872" s="281">
        <f t="shared" si="65"/>
        <v>0</v>
      </c>
      <c r="I872" s="240"/>
      <c r="J872" s="229"/>
    </row>
    <row r="873" s="208" customFormat="1" spans="1:10">
      <c r="A873" s="283" t="s">
        <v>810</v>
      </c>
      <c r="B873" s="240"/>
      <c r="C873" s="287">
        <v>0</v>
      </c>
      <c r="D873" s="240"/>
      <c r="E873" s="227"/>
      <c r="F873" s="228"/>
      <c r="G873" s="229"/>
      <c r="H873" s="281">
        <f t="shared" si="65"/>
        <v>0</v>
      </c>
      <c r="I873" s="240"/>
      <c r="J873" s="229"/>
    </row>
    <row r="874" s="208" customFormat="1" spans="1:14">
      <c r="A874" s="283" t="s">
        <v>811</v>
      </c>
      <c r="B874" s="240">
        <v>320</v>
      </c>
      <c r="C874" s="287">
        <v>100.05</v>
      </c>
      <c r="D874" s="240">
        <v>166</v>
      </c>
      <c r="E874" s="227"/>
      <c r="F874" s="228"/>
      <c r="G874" s="229"/>
      <c r="H874" s="281">
        <f t="shared" si="65"/>
        <v>182</v>
      </c>
      <c r="I874" s="240"/>
      <c r="J874" s="229"/>
      <c r="L874" s="208">
        <v>102</v>
      </c>
      <c r="N874" s="208">
        <v>80</v>
      </c>
    </row>
    <row r="875" s="208" customFormat="1" spans="1:14">
      <c r="A875" s="283" t="s">
        <v>812</v>
      </c>
      <c r="B875" s="240">
        <v>0</v>
      </c>
      <c r="C875" s="287">
        <v>0</v>
      </c>
      <c r="D875" s="240">
        <v>4</v>
      </c>
      <c r="E875" s="227"/>
      <c r="F875" s="228"/>
      <c r="G875" s="229"/>
      <c r="H875" s="281">
        <f t="shared" si="65"/>
        <v>40</v>
      </c>
      <c r="I875" s="240"/>
      <c r="J875" s="229"/>
      <c r="N875" s="208">
        <v>40</v>
      </c>
    </row>
    <row r="876" s="208" customFormat="1" spans="1:10">
      <c r="A876" s="283" t="s">
        <v>813</v>
      </c>
      <c r="B876" s="240">
        <v>5053</v>
      </c>
      <c r="C876" s="287">
        <v>0</v>
      </c>
      <c r="D876" s="240">
        <v>575</v>
      </c>
      <c r="E876" s="227"/>
      <c r="F876" s="228"/>
      <c r="G876" s="229"/>
      <c r="H876" s="281">
        <f t="shared" si="65"/>
        <v>0</v>
      </c>
      <c r="I876" s="240"/>
      <c r="J876" s="229"/>
    </row>
    <row r="877" s="208" customFormat="1" spans="1:10">
      <c r="A877" s="283" t="s">
        <v>814</v>
      </c>
      <c r="B877" s="240"/>
      <c r="C877" s="287">
        <v>0</v>
      </c>
      <c r="D877" s="240"/>
      <c r="E877" s="227"/>
      <c r="F877" s="228"/>
      <c r="G877" s="229"/>
      <c r="H877" s="281">
        <f t="shared" si="65"/>
        <v>0</v>
      </c>
      <c r="I877" s="240"/>
      <c r="J877" s="229"/>
    </row>
    <row r="878" s="208" customFormat="1" spans="1:10">
      <c r="A878" s="283" t="s">
        <v>815</v>
      </c>
      <c r="B878" s="240"/>
      <c r="C878" s="287">
        <v>0</v>
      </c>
      <c r="D878" s="240"/>
      <c r="E878" s="227"/>
      <c r="F878" s="228"/>
      <c r="G878" s="229"/>
      <c r="H878" s="281">
        <f t="shared" si="65"/>
        <v>0</v>
      </c>
      <c r="I878" s="240"/>
      <c r="J878" s="229"/>
    </row>
    <row r="879" s="208" customFormat="1" spans="1:13">
      <c r="A879" s="283" t="s">
        <v>816</v>
      </c>
      <c r="B879" s="240"/>
      <c r="C879" s="287">
        <v>0</v>
      </c>
      <c r="D879" s="240">
        <v>328</v>
      </c>
      <c r="E879" s="227"/>
      <c r="F879" s="228"/>
      <c r="G879" s="229"/>
      <c r="H879" s="281">
        <f t="shared" si="65"/>
        <v>1335</v>
      </c>
      <c r="I879" s="240"/>
      <c r="J879" s="229"/>
      <c r="M879" s="208">
        <v>1335</v>
      </c>
    </row>
    <row r="880" s="208" customFormat="1" spans="1:10">
      <c r="A880" s="283" t="s">
        <v>817</v>
      </c>
      <c r="B880" s="240"/>
      <c r="C880" s="287">
        <v>0</v>
      </c>
      <c r="D880" s="240"/>
      <c r="E880" s="227"/>
      <c r="F880" s="228"/>
      <c r="G880" s="229"/>
      <c r="H880" s="281">
        <f t="shared" si="65"/>
        <v>0</v>
      </c>
      <c r="I880" s="240"/>
      <c r="J880" s="229"/>
    </row>
    <row r="881" s="208" customFormat="1" spans="1:10">
      <c r="A881" s="283" t="s">
        <v>818</v>
      </c>
      <c r="B881" s="240"/>
      <c r="C881" s="287">
        <v>0</v>
      </c>
      <c r="D881" s="240"/>
      <c r="E881" s="227"/>
      <c r="F881" s="228"/>
      <c r="G881" s="229"/>
      <c r="H881" s="281">
        <f t="shared" si="65"/>
        <v>0</v>
      </c>
      <c r="I881" s="240"/>
      <c r="J881" s="229"/>
    </row>
    <row r="882" s="208" customFormat="1" spans="1:10">
      <c r="A882" s="283" t="s">
        <v>792</v>
      </c>
      <c r="B882" s="240">
        <v>25</v>
      </c>
      <c r="C882" s="287">
        <v>0</v>
      </c>
      <c r="D882" s="240"/>
      <c r="E882" s="227"/>
      <c r="F882" s="228"/>
      <c r="G882" s="229"/>
      <c r="H882" s="281">
        <f t="shared" si="65"/>
        <v>0</v>
      </c>
      <c r="I882" s="240"/>
      <c r="J882" s="229"/>
    </row>
    <row r="883" s="208" customFormat="1" spans="1:12">
      <c r="A883" s="283" t="s">
        <v>819</v>
      </c>
      <c r="B883" s="240">
        <v>140</v>
      </c>
      <c r="C883" s="287">
        <v>209.6247</v>
      </c>
      <c r="D883" s="240">
        <v>199</v>
      </c>
      <c r="E883" s="227"/>
      <c r="F883" s="228"/>
      <c r="G883" s="229"/>
      <c r="H883" s="281">
        <f t="shared" si="65"/>
        <v>11</v>
      </c>
      <c r="I883" s="240"/>
      <c r="J883" s="229"/>
      <c r="L883" s="208">
        <v>11</v>
      </c>
    </row>
    <row r="884" s="208" customFormat="1" spans="1:13">
      <c r="A884" s="283" t="s">
        <v>820</v>
      </c>
      <c r="B884" s="240">
        <v>1043</v>
      </c>
      <c r="C884" s="287">
        <v>0</v>
      </c>
      <c r="D884" s="240">
        <v>642</v>
      </c>
      <c r="E884" s="227"/>
      <c r="F884" s="228"/>
      <c r="G884" s="229"/>
      <c r="H884" s="281">
        <f t="shared" si="65"/>
        <v>116</v>
      </c>
      <c r="I884" s="240"/>
      <c r="J884" s="229"/>
      <c r="M884" s="208">
        <v>116</v>
      </c>
    </row>
    <row r="885" s="208" customFormat="1" spans="1:10">
      <c r="A885" s="167" t="s">
        <v>821</v>
      </c>
      <c r="B885" s="240"/>
      <c r="C885" s="287"/>
      <c r="D885" s="240"/>
      <c r="E885" s="227"/>
      <c r="F885" s="228"/>
      <c r="G885" s="229"/>
      <c r="H885" s="281">
        <f t="shared" si="65"/>
        <v>0</v>
      </c>
      <c r="I885" s="240"/>
      <c r="J885" s="229"/>
    </row>
    <row r="886" s="208" customFormat="1" spans="1:10">
      <c r="A886" s="167" t="s">
        <v>822</v>
      </c>
      <c r="B886" s="240"/>
      <c r="C886" s="287"/>
      <c r="D886" s="240"/>
      <c r="E886" s="227"/>
      <c r="F886" s="228"/>
      <c r="G886" s="229"/>
      <c r="H886" s="281">
        <f t="shared" si="65"/>
        <v>0</v>
      </c>
      <c r="I886" s="240"/>
      <c r="J886" s="229"/>
    </row>
    <row r="887" s="208" customFormat="1" spans="1:10">
      <c r="A887" s="283" t="s">
        <v>823</v>
      </c>
      <c r="B887" s="240">
        <v>652</v>
      </c>
      <c r="C887" s="287">
        <v>3350</v>
      </c>
      <c r="D887" s="240">
        <v>2852</v>
      </c>
      <c r="E887" s="227"/>
      <c r="F887" s="228"/>
      <c r="G887" s="229"/>
      <c r="H887" s="281">
        <f t="shared" si="65"/>
        <v>0</v>
      </c>
      <c r="I887" s="240"/>
      <c r="J887" s="229"/>
    </row>
    <row r="888" spans="1:10">
      <c r="A888" s="298" t="s">
        <v>824</v>
      </c>
      <c r="B888" s="308">
        <v>13353</v>
      </c>
      <c r="C888" s="304">
        <v>7464.927047</v>
      </c>
      <c r="D888" s="308">
        <f>SUM(D889:D898)</f>
        <v>12985</v>
      </c>
      <c r="E888" s="278">
        <f>D888/C888*100</f>
        <v>173.946776951001</v>
      </c>
      <c r="F888" s="276">
        <f>D888-B888</f>
        <v>-368</v>
      </c>
      <c r="G888" s="279">
        <f>(D888/B888-1)*100</f>
        <v>-2.75593499588107</v>
      </c>
      <c r="H888" s="304">
        <f>SUM(H889:H898)</f>
        <v>11923</v>
      </c>
      <c r="I888" s="295">
        <f>H888-C888</f>
        <v>4458.072953</v>
      </c>
      <c r="J888" s="279">
        <f>(H888/C888-1)*100</f>
        <v>59.7202481006376</v>
      </c>
    </row>
    <row r="889" s="208" customFormat="1" spans="1:12">
      <c r="A889" s="283" t="s">
        <v>738</v>
      </c>
      <c r="B889" s="240">
        <v>525</v>
      </c>
      <c r="C889" s="287">
        <v>172.970083</v>
      </c>
      <c r="D889" s="240">
        <v>169</v>
      </c>
      <c r="E889" s="227"/>
      <c r="F889" s="228"/>
      <c r="G889" s="229"/>
      <c r="H889" s="281">
        <f t="shared" ref="H889:H898" si="66">L889+M889+N889</f>
        <v>164</v>
      </c>
      <c r="I889" s="240"/>
      <c r="J889" s="229"/>
      <c r="L889" s="208">
        <v>164</v>
      </c>
    </row>
    <row r="890" s="208" customFormat="1" spans="1:12">
      <c r="A890" s="283" t="s">
        <v>739</v>
      </c>
      <c r="B890" s="240">
        <v>263</v>
      </c>
      <c r="C890" s="287">
        <v>213</v>
      </c>
      <c r="D890" s="240">
        <v>196</v>
      </c>
      <c r="E890" s="227"/>
      <c r="F890" s="228"/>
      <c r="G890" s="229"/>
      <c r="H890" s="281">
        <f t="shared" si="66"/>
        <v>291</v>
      </c>
      <c r="I890" s="240"/>
      <c r="J890" s="229"/>
      <c r="L890" s="208">
        <v>291</v>
      </c>
    </row>
    <row r="891" s="208" customFormat="1" spans="1:10">
      <c r="A891" s="283" t="s">
        <v>740</v>
      </c>
      <c r="B891" s="240">
        <v>0</v>
      </c>
      <c r="C891" s="287">
        <v>0</v>
      </c>
      <c r="D891" s="240"/>
      <c r="E891" s="227"/>
      <c r="F891" s="228"/>
      <c r="G891" s="229"/>
      <c r="H891" s="281">
        <f t="shared" si="66"/>
        <v>0</v>
      </c>
      <c r="I891" s="240"/>
      <c r="J891" s="229"/>
    </row>
    <row r="892" s="208" customFormat="1" spans="1:10">
      <c r="A892" s="283" t="s">
        <v>825</v>
      </c>
      <c r="B892" s="240">
        <v>6322</v>
      </c>
      <c r="C892" s="287">
        <v>0</v>
      </c>
      <c r="D892" s="240">
        <v>6354</v>
      </c>
      <c r="E892" s="227"/>
      <c r="F892" s="228"/>
      <c r="G892" s="229"/>
      <c r="H892" s="281">
        <f t="shared" si="66"/>
        <v>0</v>
      </c>
      <c r="I892" s="240"/>
      <c r="J892" s="229"/>
    </row>
    <row r="893" s="208" customFormat="1" spans="1:10">
      <c r="A893" s="283" t="s">
        <v>826</v>
      </c>
      <c r="B893" s="240">
        <v>3637</v>
      </c>
      <c r="C893" s="287">
        <v>0</v>
      </c>
      <c r="D893" s="240">
        <v>882</v>
      </c>
      <c r="E893" s="227"/>
      <c r="F893" s="228"/>
      <c r="G893" s="229"/>
      <c r="H893" s="281">
        <f t="shared" si="66"/>
        <v>0</v>
      </c>
      <c r="I893" s="240"/>
      <c r="J893" s="229"/>
    </row>
    <row r="894" s="208" customFormat="1" spans="1:10">
      <c r="A894" s="283" t="s">
        <v>827</v>
      </c>
      <c r="B894" s="240">
        <v>630</v>
      </c>
      <c r="C894" s="287">
        <v>0</v>
      </c>
      <c r="D894" s="240">
        <v>255</v>
      </c>
      <c r="E894" s="227"/>
      <c r="F894" s="228"/>
      <c r="G894" s="229"/>
      <c r="H894" s="281">
        <f t="shared" si="66"/>
        <v>0</v>
      </c>
      <c r="I894" s="240"/>
      <c r="J894" s="229"/>
    </row>
    <row r="895" s="208" customFormat="1" spans="1:10">
      <c r="A895" s="283" t="s">
        <v>828</v>
      </c>
      <c r="B895" s="240">
        <v>223</v>
      </c>
      <c r="C895" s="287">
        <v>0</v>
      </c>
      <c r="D895" s="240">
        <v>683</v>
      </c>
      <c r="E895" s="227"/>
      <c r="F895" s="228"/>
      <c r="G895" s="229"/>
      <c r="H895" s="281">
        <f t="shared" si="66"/>
        <v>0</v>
      </c>
      <c r="I895" s="240"/>
      <c r="J895" s="229"/>
    </row>
    <row r="896" s="208" customFormat="1" spans="1:10">
      <c r="A896" s="283" t="s">
        <v>829</v>
      </c>
      <c r="B896" s="240">
        <v>0</v>
      </c>
      <c r="C896" s="287">
        <v>0</v>
      </c>
      <c r="D896" s="240"/>
      <c r="E896" s="227"/>
      <c r="F896" s="228"/>
      <c r="G896" s="229"/>
      <c r="H896" s="281">
        <f t="shared" si="66"/>
        <v>0</v>
      </c>
      <c r="I896" s="240"/>
      <c r="J896" s="229"/>
    </row>
    <row r="897" s="208" customFormat="1" spans="1:12">
      <c r="A897" s="283" t="s">
        <v>757</v>
      </c>
      <c r="B897" s="240">
        <v>294</v>
      </c>
      <c r="C897" s="287">
        <v>202.956964</v>
      </c>
      <c r="D897" s="240">
        <v>201</v>
      </c>
      <c r="E897" s="227"/>
      <c r="F897" s="228"/>
      <c r="G897" s="229"/>
      <c r="H897" s="281">
        <f t="shared" si="66"/>
        <v>199</v>
      </c>
      <c r="I897" s="240"/>
      <c r="J897" s="229"/>
      <c r="L897" s="208">
        <v>199</v>
      </c>
    </row>
    <row r="898" s="208" customFormat="1" spans="1:14">
      <c r="A898" s="283" t="s">
        <v>830</v>
      </c>
      <c r="B898" s="240">
        <v>1459</v>
      </c>
      <c r="C898" s="287">
        <v>6876</v>
      </c>
      <c r="D898" s="240">
        <v>4245</v>
      </c>
      <c r="E898" s="227"/>
      <c r="F898" s="228"/>
      <c r="G898" s="229"/>
      <c r="H898" s="281">
        <f t="shared" si="66"/>
        <v>11269</v>
      </c>
      <c r="I898" s="240"/>
      <c r="J898" s="229"/>
      <c r="L898" s="208">
        <v>1050</v>
      </c>
      <c r="M898" s="208">
        <f>2514+7335</f>
        <v>9849</v>
      </c>
      <c r="N898" s="208">
        <v>370</v>
      </c>
    </row>
    <row r="899" spans="1:10">
      <c r="A899" s="298" t="s">
        <v>831</v>
      </c>
      <c r="B899" s="308"/>
      <c r="C899" s="304"/>
      <c r="D899" s="308"/>
      <c r="E899" s="278" t="e">
        <f>D899/C899*100</f>
        <v>#DIV/0!</v>
      </c>
      <c r="F899" s="276">
        <f>D899-B899</f>
        <v>0</v>
      </c>
      <c r="G899" s="279" t="e">
        <f>(D899/B899-1)*100</f>
        <v>#DIV/0!</v>
      </c>
      <c r="H899" s="304"/>
      <c r="I899" s="295">
        <f>H899-C899</f>
        <v>0</v>
      </c>
      <c r="J899" s="279" t="e">
        <f>(H899/C899-1)*100</f>
        <v>#DIV/0!</v>
      </c>
    </row>
    <row r="900" s="208" customFormat="1" spans="1:10">
      <c r="A900" s="283" t="s">
        <v>832</v>
      </c>
      <c r="B900" s="240"/>
      <c r="C900" s="307">
        <v>0</v>
      </c>
      <c r="D900" s="240"/>
      <c r="E900" s="227"/>
      <c r="F900" s="228"/>
      <c r="G900" s="229"/>
      <c r="H900" s="281">
        <f>L900+M900+N900</f>
        <v>0</v>
      </c>
      <c r="I900" s="240"/>
      <c r="J900" s="229"/>
    </row>
    <row r="901" s="208" customFormat="1" spans="1:10">
      <c r="A901" s="283" t="s">
        <v>833</v>
      </c>
      <c r="B901" s="240"/>
      <c r="C901" s="307">
        <v>0</v>
      </c>
      <c r="D901" s="240"/>
      <c r="E901" s="227"/>
      <c r="F901" s="228"/>
      <c r="G901" s="229"/>
      <c r="H901" s="281">
        <f>L901+M901+N901</f>
        <v>0</v>
      </c>
      <c r="I901" s="240"/>
      <c r="J901" s="229"/>
    </row>
    <row r="902" s="208" customFormat="1" spans="1:10">
      <c r="A902" s="283" t="s">
        <v>834</v>
      </c>
      <c r="B902" s="240"/>
      <c r="C902" s="307">
        <v>0</v>
      </c>
      <c r="D902" s="240"/>
      <c r="E902" s="227"/>
      <c r="F902" s="228"/>
      <c r="G902" s="229"/>
      <c r="H902" s="281">
        <f>L902+M902+N902</f>
        <v>0</v>
      </c>
      <c r="I902" s="240"/>
      <c r="J902" s="229"/>
    </row>
    <row r="903" s="208" customFormat="1" spans="1:10">
      <c r="A903" s="283" t="s">
        <v>835</v>
      </c>
      <c r="B903" s="284"/>
      <c r="C903" s="307">
        <v>0</v>
      </c>
      <c r="D903" s="284"/>
      <c r="E903" s="227"/>
      <c r="F903" s="228"/>
      <c r="G903" s="229"/>
      <c r="H903" s="281">
        <f>L903+M903+N903</f>
        <v>0</v>
      </c>
      <c r="I903" s="240"/>
      <c r="J903" s="229"/>
    </row>
    <row r="904" s="208" customFormat="1" spans="1:10">
      <c r="A904" s="283" t="s">
        <v>836</v>
      </c>
      <c r="B904" s="240"/>
      <c r="C904" s="307">
        <v>0</v>
      </c>
      <c r="D904" s="240"/>
      <c r="E904" s="227"/>
      <c r="F904" s="228"/>
      <c r="G904" s="229"/>
      <c r="H904" s="281">
        <f>L904+M904+N904</f>
        <v>0</v>
      </c>
      <c r="I904" s="240"/>
      <c r="J904" s="229"/>
    </row>
    <row r="905" spans="1:10">
      <c r="A905" s="298" t="s">
        <v>837</v>
      </c>
      <c r="B905" s="308">
        <v>7859</v>
      </c>
      <c r="C905" s="304">
        <v>6578.1568</v>
      </c>
      <c r="D905" s="308">
        <f>SUM(D906:D911)</f>
        <v>6163</v>
      </c>
      <c r="E905" s="278">
        <f>D905/C905*100</f>
        <v>93.6888582528164</v>
      </c>
      <c r="F905" s="276">
        <f>D905-B905</f>
        <v>-1696</v>
      </c>
      <c r="G905" s="279">
        <f>(D905/B905-1)*100</f>
        <v>-21.5803537345718</v>
      </c>
      <c r="H905" s="304">
        <f>SUM(H906:H911)</f>
        <v>5783</v>
      </c>
      <c r="I905" s="295">
        <f>H905-C905</f>
        <v>-795.1568</v>
      </c>
      <c r="J905" s="279">
        <f>(H905/C905-1)*100</f>
        <v>-12.0878359117253</v>
      </c>
    </row>
    <row r="906" s="208" customFormat="1" spans="1:13">
      <c r="A906" s="283" t="s">
        <v>838</v>
      </c>
      <c r="B906" s="240">
        <v>1570</v>
      </c>
      <c r="C906" s="287">
        <v>1285</v>
      </c>
      <c r="D906" s="240">
        <v>998</v>
      </c>
      <c r="E906" s="227"/>
      <c r="F906" s="228"/>
      <c r="G906" s="229"/>
      <c r="H906" s="281">
        <f t="shared" ref="H906:H911" si="67">L906+M906+N906</f>
        <v>2480</v>
      </c>
      <c r="I906" s="240"/>
      <c r="J906" s="229"/>
      <c r="L906" s="208">
        <v>498</v>
      </c>
      <c r="M906" s="208">
        <f>1353+629</f>
        <v>1982</v>
      </c>
    </row>
    <row r="907" s="208" customFormat="1" spans="1:10">
      <c r="A907" s="283" t="s">
        <v>839</v>
      </c>
      <c r="B907" s="240">
        <v>0</v>
      </c>
      <c r="C907" s="287">
        <v>0</v>
      </c>
      <c r="D907" s="240"/>
      <c r="E907" s="227"/>
      <c r="F907" s="240"/>
      <c r="G907" s="229"/>
      <c r="H907" s="281">
        <f t="shared" si="67"/>
        <v>0</v>
      </c>
      <c r="I907" s="240">
        <v>0</v>
      </c>
      <c r="J907" s="229">
        <v>0</v>
      </c>
    </row>
    <row r="908" s="208" customFormat="1" spans="1:12">
      <c r="A908" s="283" t="s">
        <v>840</v>
      </c>
      <c r="B908" s="240">
        <v>4742</v>
      </c>
      <c r="C908" s="287">
        <v>4472.9468</v>
      </c>
      <c r="D908" s="240">
        <v>4430</v>
      </c>
      <c r="E908" s="227"/>
      <c r="F908" s="240"/>
      <c r="G908" s="229"/>
      <c r="H908" s="281">
        <f t="shared" si="67"/>
        <v>2733</v>
      </c>
      <c r="I908" s="240">
        <v>0</v>
      </c>
      <c r="J908" s="229">
        <v>0</v>
      </c>
      <c r="L908" s="208">
        <v>2733</v>
      </c>
    </row>
    <row r="909" s="208" customFormat="1" spans="1:13">
      <c r="A909" s="283" t="s">
        <v>841</v>
      </c>
      <c r="B909" s="240">
        <v>600</v>
      </c>
      <c r="C909" s="287">
        <v>550</v>
      </c>
      <c r="D909" s="240">
        <v>550</v>
      </c>
      <c r="E909" s="227"/>
      <c r="F909" s="240"/>
      <c r="G909" s="229"/>
      <c r="H909" s="281">
        <f t="shared" si="67"/>
        <v>550</v>
      </c>
      <c r="I909" s="240">
        <v>0</v>
      </c>
      <c r="J909" s="229">
        <v>0</v>
      </c>
      <c r="M909" s="208">
        <v>550</v>
      </c>
    </row>
    <row r="910" s="208" customFormat="1" spans="1:10">
      <c r="A910" s="283" t="s">
        <v>842</v>
      </c>
      <c r="B910" s="240">
        <v>707</v>
      </c>
      <c r="C910" s="287">
        <v>196</v>
      </c>
      <c r="D910" s="240">
        <v>179</v>
      </c>
      <c r="E910" s="227"/>
      <c r="F910" s="240"/>
      <c r="G910" s="229"/>
      <c r="H910" s="281">
        <f t="shared" si="67"/>
        <v>0</v>
      </c>
      <c r="I910" s="240">
        <v>0</v>
      </c>
      <c r="J910" s="229">
        <v>0</v>
      </c>
    </row>
    <row r="911" s="208" customFormat="1" spans="1:13">
      <c r="A911" s="283" t="s">
        <v>843</v>
      </c>
      <c r="B911" s="240">
        <v>240</v>
      </c>
      <c r="C911" s="287">
        <v>74.21</v>
      </c>
      <c r="D911" s="240">
        <v>6</v>
      </c>
      <c r="E911" s="227"/>
      <c r="F911" s="240"/>
      <c r="G911" s="229"/>
      <c r="H911" s="281">
        <f t="shared" si="67"/>
        <v>20</v>
      </c>
      <c r="I911" s="240">
        <v>0</v>
      </c>
      <c r="J911" s="229"/>
      <c r="M911" s="208">
        <v>20</v>
      </c>
    </row>
    <row r="912" spans="1:10">
      <c r="A912" s="298" t="s">
        <v>844</v>
      </c>
      <c r="B912" s="308">
        <v>1695</v>
      </c>
      <c r="C912" s="304">
        <v>4615.797716</v>
      </c>
      <c r="D912" s="308">
        <f>SUM(D913:D918)</f>
        <v>1933</v>
      </c>
      <c r="E912" s="278">
        <f>D912/C912*100</f>
        <v>41.8779183779985</v>
      </c>
      <c r="F912" s="276">
        <f>D912-B912</f>
        <v>238</v>
      </c>
      <c r="G912" s="279">
        <f>(D912/B912-1)*100</f>
        <v>14.0412979351032</v>
      </c>
      <c r="H912" s="304">
        <f>SUM(H913:H918)</f>
        <v>3209</v>
      </c>
      <c r="I912" s="295">
        <f>H912-C912</f>
        <v>-1406.797716</v>
      </c>
      <c r="J912" s="279">
        <f>(H912/C912-1)*100</f>
        <v>-30.4778892524587</v>
      </c>
    </row>
    <row r="913" spans="1:10">
      <c r="A913" s="167" t="s">
        <v>845</v>
      </c>
      <c r="B913" s="240">
        <v>0</v>
      </c>
      <c r="C913" s="281">
        <v>0</v>
      </c>
      <c r="D913" s="240"/>
      <c r="E913" s="227"/>
      <c r="F913" s="228"/>
      <c r="G913" s="229"/>
      <c r="H913" s="281">
        <f t="shared" ref="H913:H918" si="68">L913+M913+N913</f>
        <v>0</v>
      </c>
      <c r="I913" s="240">
        <v>0</v>
      </c>
      <c r="J913" s="229"/>
    </row>
    <row r="914" spans="1:10">
      <c r="A914" s="167" t="s">
        <v>846</v>
      </c>
      <c r="B914" s="240">
        <v>0</v>
      </c>
      <c r="C914" s="281">
        <v>0</v>
      </c>
      <c r="D914" s="240"/>
      <c r="E914" s="227"/>
      <c r="F914" s="240"/>
      <c r="G914" s="229"/>
      <c r="H914" s="281">
        <f t="shared" si="68"/>
        <v>0</v>
      </c>
      <c r="I914" s="240">
        <v>0</v>
      </c>
      <c r="J914" s="229"/>
    </row>
    <row r="915" spans="1:14">
      <c r="A915" s="309" t="s">
        <v>847</v>
      </c>
      <c r="B915" s="240">
        <v>1463</v>
      </c>
      <c r="C915" s="281">
        <v>4494.797716</v>
      </c>
      <c r="D915" s="240">
        <v>998</v>
      </c>
      <c r="E915" s="227"/>
      <c r="F915" s="240"/>
      <c r="G915" s="229"/>
      <c r="H915" s="281">
        <f t="shared" si="68"/>
        <v>3017</v>
      </c>
      <c r="I915" s="240"/>
      <c r="J915" s="229"/>
      <c r="M915">
        <v>1443</v>
      </c>
      <c r="N915">
        <v>1574</v>
      </c>
    </row>
    <row r="916" spans="1:14">
      <c r="A916" s="309" t="s">
        <v>848</v>
      </c>
      <c r="B916" s="240">
        <v>209</v>
      </c>
      <c r="C916" s="281">
        <v>121</v>
      </c>
      <c r="D916" s="240">
        <v>196</v>
      </c>
      <c r="E916" s="227"/>
      <c r="F916" s="240"/>
      <c r="G916" s="229"/>
      <c r="H916" s="281">
        <f t="shared" si="68"/>
        <v>192</v>
      </c>
      <c r="I916" s="240"/>
      <c r="J916" s="229"/>
      <c r="M916">
        <v>42</v>
      </c>
      <c r="N916">
        <v>150</v>
      </c>
    </row>
    <row r="917" spans="1:10">
      <c r="A917" s="309" t="s">
        <v>849</v>
      </c>
      <c r="B917" s="240">
        <v>0</v>
      </c>
      <c r="C917" s="281">
        <v>0</v>
      </c>
      <c r="D917" s="240"/>
      <c r="E917" s="227"/>
      <c r="F917" s="240"/>
      <c r="G917" s="229"/>
      <c r="H917" s="281">
        <f t="shared" si="68"/>
        <v>0</v>
      </c>
      <c r="I917" s="240"/>
      <c r="J917" s="229"/>
    </row>
    <row r="918" spans="1:10">
      <c r="A918" s="309" t="s">
        <v>850</v>
      </c>
      <c r="B918" s="240">
        <v>23</v>
      </c>
      <c r="C918" s="281">
        <v>0</v>
      </c>
      <c r="D918" s="240">
        <v>739</v>
      </c>
      <c r="E918" s="227"/>
      <c r="F918" s="240"/>
      <c r="G918" s="229"/>
      <c r="H918" s="281">
        <f t="shared" si="68"/>
        <v>0</v>
      </c>
      <c r="I918" s="240">
        <v>0</v>
      </c>
      <c r="J918" s="229"/>
    </row>
    <row r="919" spans="1:10">
      <c r="A919" s="298" t="s">
        <v>851</v>
      </c>
      <c r="B919" s="308">
        <v>420</v>
      </c>
      <c r="C919" s="304"/>
      <c r="D919" s="308"/>
      <c r="E919" s="278"/>
      <c r="F919" s="276"/>
      <c r="G919" s="279"/>
      <c r="H919" s="304">
        <f>SUM(H920:H921)</f>
        <v>6</v>
      </c>
      <c r="I919" s="295">
        <f>H919-C919</f>
        <v>6</v>
      </c>
      <c r="J919" s="279"/>
    </row>
    <row r="920" spans="1:10">
      <c r="A920" s="167" t="s">
        <v>852</v>
      </c>
      <c r="B920" s="240">
        <v>0</v>
      </c>
      <c r="C920" s="281">
        <v>0</v>
      </c>
      <c r="D920" s="240"/>
      <c r="E920" s="227"/>
      <c r="F920" s="240"/>
      <c r="G920" s="229"/>
      <c r="H920" s="281">
        <f>L920+M920+N920</f>
        <v>0</v>
      </c>
      <c r="I920" s="240">
        <v>0</v>
      </c>
      <c r="J920" s="229"/>
    </row>
    <row r="921" spans="1:14">
      <c r="A921" s="167" t="s">
        <v>853</v>
      </c>
      <c r="B921" s="240">
        <v>420</v>
      </c>
      <c r="C921" s="281">
        <v>0</v>
      </c>
      <c r="D921" s="240"/>
      <c r="E921" s="227"/>
      <c r="F921" s="240"/>
      <c r="G921" s="229"/>
      <c r="H921" s="281">
        <f>L921+M921+N921</f>
        <v>6</v>
      </c>
      <c r="I921" s="240">
        <v>0</v>
      </c>
      <c r="J921" s="229">
        <v>0</v>
      </c>
      <c r="N921">
        <v>6</v>
      </c>
    </row>
    <row r="922" spans="1:10">
      <c r="A922" s="298" t="s">
        <v>854</v>
      </c>
      <c r="B922" s="308">
        <v>1194</v>
      </c>
      <c r="C922" s="304">
        <v>347.37</v>
      </c>
      <c r="D922" s="308">
        <f>SUM(D923:D924)</f>
        <v>30</v>
      </c>
      <c r="E922" s="278"/>
      <c r="F922" s="276">
        <f>D922-B922</f>
        <v>-1164</v>
      </c>
      <c r="G922" s="279">
        <f>(D922/B922-1)*100</f>
        <v>-97.4874371859297</v>
      </c>
      <c r="H922" s="304">
        <f>SUM(H923:H924)</f>
        <v>172</v>
      </c>
      <c r="I922" s="295">
        <f>H922-C922</f>
        <v>-175.37</v>
      </c>
      <c r="J922" s="279"/>
    </row>
    <row r="923" spans="1:10">
      <c r="A923" s="167" t="s">
        <v>855</v>
      </c>
      <c r="B923" s="240">
        <v>0</v>
      </c>
      <c r="C923" s="281">
        <v>0</v>
      </c>
      <c r="D923" s="240"/>
      <c r="E923" s="227"/>
      <c r="F923" s="240"/>
      <c r="G923" s="229"/>
      <c r="H923" s="281">
        <f>L923+M923+N923</f>
        <v>0</v>
      </c>
      <c r="I923" s="240">
        <v>0</v>
      </c>
      <c r="J923" s="229">
        <v>0</v>
      </c>
    </row>
    <row r="924" s="208" customFormat="1" spans="1:14">
      <c r="A924" s="283" t="s">
        <v>856</v>
      </c>
      <c r="B924" s="240">
        <v>1194</v>
      </c>
      <c r="C924" s="281">
        <v>347.37</v>
      </c>
      <c r="D924" s="240">
        <v>30</v>
      </c>
      <c r="E924" s="227"/>
      <c r="F924" s="228"/>
      <c r="G924" s="229"/>
      <c r="H924" s="281">
        <f>L924+M924+N924</f>
        <v>172</v>
      </c>
      <c r="I924" s="240"/>
      <c r="J924" s="229"/>
      <c r="M924" s="208">
        <v>100</v>
      </c>
      <c r="N924" s="208">
        <v>72</v>
      </c>
    </row>
    <row r="925" s="208" customFormat="1" spans="1:10">
      <c r="A925" s="270" t="s">
        <v>857</v>
      </c>
      <c r="B925" s="271">
        <f>B926+B949+B959+B969+B974+B981+B986</f>
        <v>12344</v>
      </c>
      <c r="C925" s="272">
        <v>1637.574372</v>
      </c>
      <c r="D925" s="271">
        <f>D926+D949+D959+D969+D974+D981+D986</f>
        <v>3825</v>
      </c>
      <c r="E925" s="273">
        <f>D925/C925*100</f>
        <v>233.577177647722</v>
      </c>
      <c r="F925" s="271">
        <f>D925-B925</f>
        <v>-8519</v>
      </c>
      <c r="G925" s="274">
        <f>(D925/B925-1)*100</f>
        <v>-69.0132858068697</v>
      </c>
      <c r="H925" s="272">
        <f>H926+H949+H959+H969+H974+H981+H986</f>
        <v>1809</v>
      </c>
      <c r="I925" s="294">
        <f>H925-C925</f>
        <v>171.425628</v>
      </c>
      <c r="J925" s="274">
        <f>(H925/C925-1)*100</f>
        <v>10.468265193393</v>
      </c>
    </row>
    <row r="926" spans="1:10">
      <c r="A926" s="298" t="s">
        <v>858</v>
      </c>
      <c r="B926" s="308">
        <v>12226</v>
      </c>
      <c r="C926" s="304">
        <v>1031.938372</v>
      </c>
      <c r="D926" s="308">
        <f>SUM(D927:D948)</f>
        <v>3549</v>
      </c>
      <c r="E926" s="278">
        <f>D926/C926*100</f>
        <v>343.915886480864</v>
      </c>
      <c r="F926" s="276">
        <f>D926-B926</f>
        <v>-8677</v>
      </c>
      <c r="G926" s="279">
        <f>(D926/B926-1)*100</f>
        <v>-70.9716996564698</v>
      </c>
      <c r="H926" s="304">
        <f>SUM(H927:H948)</f>
        <v>1066</v>
      </c>
      <c r="I926" s="295">
        <f>H926-C926</f>
        <v>34.0616279999999</v>
      </c>
      <c r="J926" s="279">
        <f>(H926/C926-1)*100</f>
        <v>3.30074245945375</v>
      </c>
    </row>
    <row r="927" s="208" customFormat="1" spans="1:12">
      <c r="A927" s="283" t="s">
        <v>738</v>
      </c>
      <c r="B927" s="240">
        <v>168</v>
      </c>
      <c r="C927" s="281">
        <v>111.406035</v>
      </c>
      <c r="D927" s="240">
        <v>110</v>
      </c>
      <c r="E927" s="227"/>
      <c r="F927" s="228"/>
      <c r="G927" s="229"/>
      <c r="H927" s="281">
        <f t="shared" ref="H927:H948" si="69">L927+M927+N927</f>
        <v>465</v>
      </c>
      <c r="I927" s="240"/>
      <c r="J927" s="229"/>
      <c r="L927" s="208">
        <v>465</v>
      </c>
    </row>
    <row r="928" s="208" customFormat="1" spans="1:10">
      <c r="A928" s="283" t="s">
        <v>739</v>
      </c>
      <c r="B928" s="240">
        <v>1013</v>
      </c>
      <c r="C928" s="281">
        <v>0</v>
      </c>
      <c r="D928" s="240">
        <v>141</v>
      </c>
      <c r="E928" s="227"/>
      <c r="F928" s="228"/>
      <c r="G928" s="229"/>
      <c r="H928" s="281">
        <f t="shared" si="69"/>
        <v>0</v>
      </c>
      <c r="I928" s="240"/>
      <c r="J928" s="229"/>
    </row>
    <row r="929" s="208" customFormat="1" spans="1:10">
      <c r="A929" s="283" t="s">
        <v>740</v>
      </c>
      <c r="B929" s="240">
        <v>0</v>
      </c>
      <c r="C929" s="281">
        <v>0</v>
      </c>
      <c r="D929" s="240"/>
      <c r="E929" s="227"/>
      <c r="F929" s="228"/>
      <c r="G929" s="229"/>
      <c r="H929" s="281">
        <f t="shared" si="69"/>
        <v>0</v>
      </c>
      <c r="I929" s="240"/>
      <c r="J929" s="229"/>
    </row>
    <row r="930" s="208" customFormat="1" spans="1:10">
      <c r="A930" s="283" t="s">
        <v>859</v>
      </c>
      <c r="B930" s="240">
        <v>10235</v>
      </c>
      <c r="C930" s="281">
        <v>0</v>
      </c>
      <c r="D930" s="240">
        <v>149</v>
      </c>
      <c r="E930" s="227"/>
      <c r="F930" s="228"/>
      <c r="G930" s="229"/>
      <c r="H930" s="281">
        <f t="shared" si="69"/>
        <v>0</v>
      </c>
      <c r="I930" s="240"/>
      <c r="J930" s="229"/>
    </row>
    <row r="931" s="208" customFormat="1" spans="1:12">
      <c r="A931" s="283" t="s">
        <v>860</v>
      </c>
      <c r="B931" s="240">
        <v>509</v>
      </c>
      <c r="C931" s="281">
        <v>180</v>
      </c>
      <c r="D931" s="240">
        <v>232</v>
      </c>
      <c r="E931" s="227"/>
      <c r="F931" s="228"/>
      <c r="G931" s="229"/>
      <c r="H931" s="281">
        <f t="shared" si="69"/>
        <v>180</v>
      </c>
      <c r="I931" s="240"/>
      <c r="J931" s="229"/>
      <c r="L931" s="208">
        <v>180</v>
      </c>
    </row>
    <row r="932" s="208" customFormat="1" spans="1:10">
      <c r="A932" s="283" t="s">
        <v>861</v>
      </c>
      <c r="B932" s="240">
        <v>0</v>
      </c>
      <c r="C932" s="281">
        <v>0</v>
      </c>
      <c r="D932" s="240"/>
      <c r="E932" s="227"/>
      <c r="F932" s="228"/>
      <c r="G932" s="229"/>
      <c r="H932" s="281">
        <f t="shared" si="69"/>
        <v>0</v>
      </c>
      <c r="I932" s="240"/>
      <c r="J932" s="229"/>
    </row>
    <row r="933" s="208" customFormat="1" spans="1:10">
      <c r="A933" s="283" t="s">
        <v>862</v>
      </c>
      <c r="B933" s="240">
        <v>0</v>
      </c>
      <c r="C933" s="281">
        <v>0.58</v>
      </c>
      <c r="D933" s="240">
        <v>3</v>
      </c>
      <c r="E933" s="227"/>
      <c r="F933" s="228"/>
      <c r="G933" s="229"/>
      <c r="H933" s="281">
        <f t="shared" si="69"/>
        <v>0</v>
      </c>
      <c r="I933" s="240"/>
      <c r="J933" s="229"/>
    </row>
    <row r="934" s="208" customFormat="1" spans="1:10">
      <c r="A934" s="283" t="s">
        <v>863</v>
      </c>
      <c r="B934" s="240">
        <v>0</v>
      </c>
      <c r="C934" s="281">
        <v>0</v>
      </c>
      <c r="D934" s="240"/>
      <c r="E934" s="227"/>
      <c r="F934" s="228"/>
      <c r="G934" s="229"/>
      <c r="H934" s="281">
        <f t="shared" si="69"/>
        <v>0</v>
      </c>
      <c r="I934" s="240"/>
      <c r="J934" s="229"/>
    </row>
    <row r="935" s="208" customFormat="1" spans="1:12">
      <c r="A935" s="283" t="s">
        <v>864</v>
      </c>
      <c r="B935" s="240">
        <v>222</v>
      </c>
      <c r="C935" s="281">
        <v>731.601697</v>
      </c>
      <c r="D935" s="240">
        <v>684</v>
      </c>
      <c r="E935" s="227"/>
      <c r="F935" s="228"/>
      <c r="G935" s="229"/>
      <c r="H935" s="281">
        <f t="shared" si="69"/>
        <v>341</v>
      </c>
      <c r="I935" s="240"/>
      <c r="J935" s="229"/>
      <c r="L935" s="208">
        <v>341</v>
      </c>
    </row>
    <row r="936" s="208" customFormat="1" spans="1:10">
      <c r="A936" s="283" t="s">
        <v>865</v>
      </c>
      <c r="B936" s="240"/>
      <c r="C936" s="281">
        <v>0</v>
      </c>
      <c r="D936" s="240"/>
      <c r="E936" s="227"/>
      <c r="F936" s="228"/>
      <c r="G936" s="229"/>
      <c r="H936" s="281">
        <f t="shared" si="69"/>
        <v>0</v>
      </c>
      <c r="I936" s="240"/>
      <c r="J936" s="229"/>
    </row>
    <row r="937" s="208" customFormat="1" spans="1:10">
      <c r="A937" s="283" t="s">
        <v>866</v>
      </c>
      <c r="B937" s="240"/>
      <c r="C937" s="281">
        <v>0</v>
      </c>
      <c r="D937" s="240"/>
      <c r="E937" s="227"/>
      <c r="F937" s="228"/>
      <c r="G937" s="229"/>
      <c r="H937" s="281">
        <f t="shared" si="69"/>
        <v>0</v>
      </c>
      <c r="I937" s="240"/>
      <c r="J937" s="229"/>
    </row>
    <row r="938" s="208" customFormat="1" spans="1:10">
      <c r="A938" s="283" t="s">
        <v>867</v>
      </c>
      <c r="B938" s="240"/>
      <c r="C938" s="281">
        <v>0</v>
      </c>
      <c r="D938" s="240"/>
      <c r="E938" s="227"/>
      <c r="F938" s="228"/>
      <c r="G938" s="229"/>
      <c r="H938" s="281">
        <f t="shared" si="69"/>
        <v>0</v>
      </c>
      <c r="I938" s="240"/>
      <c r="J938" s="229"/>
    </row>
    <row r="939" s="208" customFormat="1" spans="1:10">
      <c r="A939" s="283" t="s">
        <v>868</v>
      </c>
      <c r="B939" s="240"/>
      <c r="C939" s="281">
        <v>0</v>
      </c>
      <c r="D939" s="240"/>
      <c r="E939" s="227"/>
      <c r="F939" s="228"/>
      <c r="G939" s="229"/>
      <c r="H939" s="281">
        <f t="shared" si="69"/>
        <v>0</v>
      </c>
      <c r="I939" s="240"/>
      <c r="J939" s="229"/>
    </row>
    <row r="940" spans="1:10">
      <c r="A940" s="167" t="s">
        <v>869</v>
      </c>
      <c r="B940" s="240"/>
      <c r="C940" s="281">
        <v>0</v>
      </c>
      <c r="D940" s="240"/>
      <c r="E940" s="227"/>
      <c r="F940" s="228"/>
      <c r="G940" s="229"/>
      <c r="H940" s="281">
        <f t="shared" si="69"/>
        <v>0</v>
      </c>
      <c r="I940" s="240"/>
      <c r="J940" s="229"/>
    </row>
    <row r="941" spans="1:10">
      <c r="A941" s="167" t="s">
        <v>870</v>
      </c>
      <c r="B941" s="240"/>
      <c r="C941" s="281">
        <v>0</v>
      </c>
      <c r="D941" s="240"/>
      <c r="E941" s="227"/>
      <c r="F941" s="228"/>
      <c r="G941" s="229"/>
      <c r="H941" s="281">
        <f t="shared" si="69"/>
        <v>0</v>
      </c>
      <c r="I941" s="240"/>
      <c r="J941" s="229"/>
    </row>
    <row r="942" spans="1:10">
      <c r="A942" s="167" t="s">
        <v>871</v>
      </c>
      <c r="B942" s="240"/>
      <c r="C942" s="281">
        <v>0</v>
      </c>
      <c r="D942" s="240"/>
      <c r="E942" s="227"/>
      <c r="F942" s="228"/>
      <c r="G942" s="229"/>
      <c r="H942" s="281">
        <f t="shared" si="69"/>
        <v>0</v>
      </c>
      <c r="I942" s="240"/>
      <c r="J942" s="229"/>
    </row>
    <row r="943" spans="1:10">
      <c r="A943" s="167" t="s">
        <v>872</v>
      </c>
      <c r="B943" s="240"/>
      <c r="C943" s="281">
        <v>0</v>
      </c>
      <c r="D943" s="240"/>
      <c r="E943" s="227"/>
      <c r="F943" s="228"/>
      <c r="G943" s="229"/>
      <c r="H943" s="281">
        <f t="shared" si="69"/>
        <v>0</v>
      </c>
      <c r="I943" s="240"/>
      <c r="J943" s="229"/>
    </row>
    <row r="944" spans="1:10">
      <c r="A944" s="167" t="s">
        <v>873</v>
      </c>
      <c r="B944" s="240"/>
      <c r="C944" s="281">
        <v>0</v>
      </c>
      <c r="D944" s="240"/>
      <c r="E944" s="227"/>
      <c r="F944" s="228"/>
      <c r="G944" s="229"/>
      <c r="H944" s="281">
        <f t="shared" si="69"/>
        <v>0</v>
      </c>
      <c r="I944" s="240"/>
      <c r="J944" s="229"/>
    </row>
    <row r="945" spans="1:10">
      <c r="A945" s="167" t="s">
        <v>874</v>
      </c>
      <c r="B945" s="240">
        <v>78</v>
      </c>
      <c r="C945" s="281">
        <v>0</v>
      </c>
      <c r="D945" s="240"/>
      <c r="E945" s="227"/>
      <c r="F945" s="228"/>
      <c r="G945" s="229"/>
      <c r="H945" s="281">
        <f t="shared" si="69"/>
        <v>0</v>
      </c>
      <c r="I945" s="240"/>
      <c r="J945" s="229"/>
    </row>
    <row r="946" spans="1:10">
      <c r="A946" s="167" t="s">
        <v>875</v>
      </c>
      <c r="B946" s="240"/>
      <c r="C946" s="281">
        <v>0</v>
      </c>
      <c r="D946" s="240"/>
      <c r="E946" s="227"/>
      <c r="F946" s="228"/>
      <c r="G946" s="229"/>
      <c r="H946" s="281">
        <f t="shared" si="69"/>
        <v>0</v>
      </c>
      <c r="I946" s="240"/>
      <c r="J946" s="229"/>
    </row>
    <row r="947" spans="1:10">
      <c r="A947" s="167" t="s">
        <v>876</v>
      </c>
      <c r="B947" s="240"/>
      <c r="C947" s="281">
        <v>0</v>
      </c>
      <c r="D947" s="240"/>
      <c r="E947" s="227"/>
      <c r="F947" s="228"/>
      <c r="G947" s="229"/>
      <c r="H947" s="281">
        <f t="shared" si="69"/>
        <v>0</v>
      </c>
      <c r="I947" s="240"/>
      <c r="J947" s="229"/>
    </row>
    <row r="948" spans="1:12">
      <c r="A948" s="167" t="s">
        <v>877</v>
      </c>
      <c r="B948" s="240">
        <v>1</v>
      </c>
      <c r="C948" s="281">
        <v>8.35064</v>
      </c>
      <c r="D948" s="240">
        <v>2230</v>
      </c>
      <c r="E948" s="227"/>
      <c r="F948" s="228"/>
      <c r="G948" s="229"/>
      <c r="H948" s="281">
        <f t="shared" si="69"/>
        <v>80</v>
      </c>
      <c r="I948" s="240"/>
      <c r="J948" s="229"/>
      <c r="L948">
        <v>80</v>
      </c>
    </row>
    <row r="949" spans="1:10">
      <c r="A949" s="298" t="s">
        <v>878</v>
      </c>
      <c r="B949" s="310"/>
      <c r="C949" s="304"/>
      <c r="D949" s="310"/>
      <c r="E949" s="278"/>
      <c r="F949" s="276"/>
      <c r="G949" s="279"/>
      <c r="H949" s="304"/>
      <c r="I949" s="295">
        <f>H949-C949</f>
        <v>0</v>
      </c>
      <c r="J949" s="279"/>
    </row>
    <row r="950" spans="1:10">
      <c r="A950" s="167" t="s">
        <v>738</v>
      </c>
      <c r="B950" s="240"/>
      <c r="C950" s="281">
        <v>0</v>
      </c>
      <c r="D950" s="240"/>
      <c r="E950" s="227"/>
      <c r="F950" s="228"/>
      <c r="G950" s="229"/>
      <c r="H950" s="281">
        <f t="shared" ref="H950:H958" si="70">L950+M950+N950</f>
        <v>0</v>
      </c>
      <c r="I950" s="240">
        <v>0</v>
      </c>
      <c r="J950" s="229">
        <v>0</v>
      </c>
    </row>
    <row r="951" spans="1:10">
      <c r="A951" s="167" t="s">
        <v>739</v>
      </c>
      <c r="B951" s="240"/>
      <c r="C951" s="281">
        <v>0</v>
      </c>
      <c r="D951" s="240"/>
      <c r="E951" s="227"/>
      <c r="F951" s="228"/>
      <c r="G951" s="229"/>
      <c r="H951" s="281">
        <f t="shared" si="70"/>
        <v>0</v>
      </c>
      <c r="I951" s="240">
        <v>0</v>
      </c>
      <c r="J951" s="229">
        <v>0</v>
      </c>
    </row>
    <row r="952" spans="1:10">
      <c r="A952" s="167" t="s">
        <v>740</v>
      </c>
      <c r="B952" s="240"/>
      <c r="C952" s="281">
        <v>0</v>
      </c>
      <c r="D952" s="240"/>
      <c r="E952" s="227"/>
      <c r="F952" s="228"/>
      <c r="G952" s="229"/>
      <c r="H952" s="281">
        <f t="shared" si="70"/>
        <v>0</v>
      </c>
      <c r="I952" s="240">
        <v>0</v>
      </c>
      <c r="J952" s="229">
        <v>0</v>
      </c>
    </row>
    <row r="953" spans="1:10">
      <c r="A953" s="167" t="s">
        <v>879</v>
      </c>
      <c r="B953" s="284"/>
      <c r="C953" s="281">
        <v>0</v>
      </c>
      <c r="D953" s="284"/>
      <c r="E953" s="227"/>
      <c r="F953" s="228"/>
      <c r="G953" s="229"/>
      <c r="H953" s="281">
        <f t="shared" si="70"/>
        <v>0</v>
      </c>
      <c r="I953" s="240">
        <v>0</v>
      </c>
      <c r="J953" s="229">
        <v>0</v>
      </c>
    </row>
    <row r="954" spans="1:10">
      <c r="A954" s="167" t="s">
        <v>880</v>
      </c>
      <c r="B954" s="240"/>
      <c r="C954" s="281">
        <v>0</v>
      </c>
      <c r="D954" s="240"/>
      <c r="E954" s="227"/>
      <c r="F954" s="228"/>
      <c r="G954" s="229"/>
      <c r="H954" s="281">
        <f t="shared" si="70"/>
        <v>0</v>
      </c>
      <c r="I954" s="240">
        <v>0</v>
      </c>
      <c r="J954" s="229">
        <v>0</v>
      </c>
    </row>
    <row r="955" spans="1:10">
      <c r="A955" s="167" t="s">
        <v>881</v>
      </c>
      <c r="B955" s="240"/>
      <c r="C955" s="281">
        <v>0</v>
      </c>
      <c r="D955" s="240"/>
      <c r="E955" s="227"/>
      <c r="F955" s="228"/>
      <c r="G955" s="229"/>
      <c r="H955" s="281">
        <f t="shared" si="70"/>
        <v>0</v>
      </c>
      <c r="I955" s="240">
        <v>0</v>
      </c>
      <c r="J955" s="229">
        <v>0</v>
      </c>
    </row>
    <row r="956" spans="1:10">
      <c r="A956" s="167" t="s">
        <v>882</v>
      </c>
      <c r="B956" s="240"/>
      <c r="C956" s="281">
        <v>0</v>
      </c>
      <c r="D956" s="240"/>
      <c r="E956" s="227"/>
      <c r="F956" s="228"/>
      <c r="G956" s="229"/>
      <c r="H956" s="281">
        <f t="shared" si="70"/>
        <v>0</v>
      </c>
      <c r="I956" s="240">
        <v>0</v>
      </c>
      <c r="J956" s="229">
        <v>0</v>
      </c>
    </row>
    <row r="957" spans="1:10">
      <c r="A957" s="167" t="s">
        <v>883</v>
      </c>
      <c r="B957" s="240"/>
      <c r="C957" s="281">
        <v>0</v>
      </c>
      <c r="D957" s="240"/>
      <c r="E957" s="227"/>
      <c r="F957" s="228"/>
      <c r="G957" s="229"/>
      <c r="H957" s="281">
        <f t="shared" si="70"/>
        <v>0</v>
      </c>
      <c r="I957" s="240">
        <v>0</v>
      </c>
      <c r="J957" s="229">
        <v>0</v>
      </c>
    </row>
    <row r="958" spans="1:10">
      <c r="A958" s="167" t="s">
        <v>884</v>
      </c>
      <c r="B958" s="284"/>
      <c r="C958" s="281">
        <v>0</v>
      </c>
      <c r="D958" s="284"/>
      <c r="E958" s="227"/>
      <c r="F958" s="228"/>
      <c r="G958" s="229"/>
      <c r="H958" s="281">
        <f t="shared" si="70"/>
        <v>0</v>
      </c>
      <c r="I958" s="240">
        <v>0</v>
      </c>
      <c r="J958" s="229">
        <v>0</v>
      </c>
    </row>
    <row r="959" spans="1:10">
      <c r="A959" s="298" t="s">
        <v>885</v>
      </c>
      <c r="B959" s="308"/>
      <c r="C959" s="304"/>
      <c r="D959" s="308"/>
      <c r="E959" s="278"/>
      <c r="F959" s="276"/>
      <c r="G959" s="279"/>
      <c r="H959" s="304"/>
      <c r="I959" s="295">
        <f>H959-C959</f>
        <v>0</v>
      </c>
      <c r="J959" s="279"/>
    </row>
    <row r="960" spans="1:10">
      <c r="A960" s="167" t="s">
        <v>738</v>
      </c>
      <c r="B960" s="240"/>
      <c r="C960" s="281">
        <v>0</v>
      </c>
      <c r="D960" s="240"/>
      <c r="E960" s="227"/>
      <c r="F960" s="240"/>
      <c r="G960" s="229"/>
      <c r="H960" s="281">
        <f t="shared" ref="H960:H968" si="71">L960+M960+N960</f>
        <v>0</v>
      </c>
      <c r="I960" s="240">
        <v>0</v>
      </c>
      <c r="J960" s="229">
        <v>0</v>
      </c>
    </row>
    <row r="961" spans="1:10">
      <c r="A961" s="167" t="s">
        <v>739</v>
      </c>
      <c r="B961" s="240"/>
      <c r="C961" s="281">
        <v>0</v>
      </c>
      <c r="D961" s="240"/>
      <c r="E961" s="227"/>
      <c r="F961" s="240"/>
      <c r="G961" s="229"/>
      <c r="H961" s="281">
        <f t="shared" si="71"/>
        <v>0</v>
      </c>
      <c r="I961" s="240">
        <v>0</v>
      </c>
      <c r="J961" s="229">
        <v>0</v>
      </c>
    </row>
    <row r="962" spans="1:10">
      <c r="A962" s="167" t="s">
        <v>740</v>
      </c>
      <c r="B962" s="240"/>
      <c r="C962" s="281">
        <v>0</v>
      </c>
      <c r="D962" s="240"/>
      <c r="E962" s="227"/>
      <c r="F962" s="240"/>
      <c r="G962" s="229"/>
      <c r="H962" s="281">
        <f t="shared" si="71"/>
        <v>0</v>
      </c>
      <c r="I962" s="240">
        <v>0</v>
      </c>
      <c r="J962" s="229">
        <v>0</v>
      </c>
    </row>
    <row r="963" spans="1:10">
      <c r="A963" s="167" t="s">
        <v>886</v>
      </c>
      <c r="B963" s="240"/>
      <c r="C963" s="281">
        <v>0</v>
      </c>
      <c r="D963" s="240"/>
      <c r="E963" s="227"/>
      <c r="F963" s="240"/>
      <c r="G963" s="229"/>
      <c r="H963" s="281">
        <f t="shared" si="71"/>
        <v>0</v>
      </c>
      <c r="I963" s="240">
        <v>0</v>
      </c>
      <c r="J963" s="229">
        <v>0</v>
      </c>
    </row>
    <row r="964" spans="1:10">
      <c r="A964" s="167" t="s">
        <v>887</v>
      </c>
      <c r="B964" s="240"/>
      <c r="C964" s="281">
        <v>0</v>
      </c>
      <c r="D964" s="240"/>
      <c r="E964" s="227"/>
      <c r="F964" s="240"/>
      <c r="G964" s="229"/>
      <c r="H964" s="281">
        <f t="shared" si="71"/>
        <v>0</v>
      </c>
      <c r="I964" s="240">
        <v>0</v>
      </c>
      <c r="J964" s="229">
        <v>0</v>
      </c>
    </row>
    <row r="965" spans="1:10">
      <c r="A965" s="167" t="s">
        <v>888</v>
      </c>
      <c r="B965" s="240"/>
      <c r="C965" s="281">
        <v>0</v>
      </c>
      <c r="D965" s="240"/>
      <c r="E965" s="227"/>
      <c r="F965" s="240"/>
      <c r="G965" s="229"/>
      <c r="H965" s="281">
        <f t="shared" si="71"/>
        <v>0</v>
      </c>
      <c r="I965" s="240">
        <v>0</v>
      </c>
      <c r="J965" s="229">
        <v>0</v>
      </c>
    </row>
    <row r="966" spans="1:10">
      <c r="A966" s="167" t="s">
        <v>889</v>
      </c>
      <c r="B966" s="240"/>
      <c r="C966" s="281">
        <v>0</v>
      </c>
      <c r="D966" s="240"/>
      <c r="E966" s="227"/>
      <c r="F966" s="240"/>
      <c r="G966" s="229"/>
      <c r="H966" s="281">
        <f t="shared" si="71"/>
        <v>0</v>
      </c>
      <c r="I966" s="240">
        <v>0</v>
      </c>
      <c r="J966" s="229">
        <v>0</v>
      </c>
    </row>
    <row r="967" spans="1:10">
      <c r="A967" s="167" t="s">
        <v>890</v>
      </c>
      <c r="B967" s="240"/>
      <c r="C967" s="281">
        <v>0</v>
      </c>
      <c r="D967" s="240"/>
      <c r="E967" s="227"/>
      <c r="F967" s="240"/>
      <c r="G967" s="229"/>
      <c r="H967" s="281">
        <f t="shared" si="71"/>
        <v>0</v>
      </c>
      <c r="I967" s="240">
        <v>0</v>
      </c>
      <c r="J967" s="229">
        <v>0</v>
      </c>
    </row>
    <row r="968" spans="1:10">
      <c r="A968" s="167" t="s">
        <v>891</v>
      </c>
      <c r="B968" s="240"/>
      <c r="C968" s="281">
        <v>0</v>
      </c>
      <c r="D968" s="240"/>
      <c r="E968" s="227"/>
      <c r="F968" s="228"/>
      <c r="G968" s="229"/>
      <c r="H968" s="281">
        <f t="shared" si="71"/>
        <v>0</v>
      </c>
      <c r="I968" s="240">
        <f>H968-C968</f>
        <v>0</v>
      </c>
      <c r="J968" s="229"/>
    </row>
    <row r="969" spans="1:10">
      <c r="A969" s="298" t="s">
        <v>892</v>
      </c>
      <c r="B969" s="308"/>
      <c r="C969" s="304"/>
      <c r="D969" s="308"/>
      <c r="E969" s="278" t="e">
        <f>D969/C969*100</f>
        <v>#DIV/0!</v>
      </c>
      <c r="F969" s="276">
        <f>D969-B969</f>
        <v>0</v>
      </c>
      <c r="G969" s="279" t="e">
        <f>(D969/B969-1)*100</f>
        <v>#DIV/0!</v>
      </c>
      <c r="H969" s="304">
        <f>SUM(H970:H973)</f>
        <v>743</v>
      </c>
      <c r="I969" s="295">
        <f>H969-C969</f>
        <v>743</v>
      </c>
      <c r="J969" s="279" t="e">
        <f>(H969/C969-1)*100</f>
        <v>#DIV/0!</v>
      </c>
    </row>
    <row r="970" spans="1:10">
      <c r="A970" s="167" t="s">
        <v>893</v>
      </c>
      <c r="B970" s="240"/>
      <c r="C970" s="281">
        <v>0</v>
      </c>
      <c r="D970" s="240"/>
      <c r="E970" s="227"/>
      <c r="F970" s="228"/>
      <c r="G970" s="229"/>
      <c r="H970" s="281">
        <f>L970+M970+N970</f>
        <v>0</v>
      </c>
      <c r="I970" s="240">
        <v>0</v>
      </c>
      <c r="J970" s="229"/>
    </row>
    <row r="971" spans="1:14">
      <c r="A971" s="167" t="s">
        <v>894</v>
      </c>
      <c r="B971" s="240"/>
      <c r="C971" s="281">
        <v>0</v>
      </c>
      <c r="D971" s="240"/>
      <c r="E971" s="227"/>
      <c r="F971" s="228"/>
      <c r="G971" s="229"/>
      <c r="H971" s="281">
        <f>L971+M971+N971</f>
        <v>743</v>
      </c>
      <c r="I971" s="240">
        <v>0</v>
      </c>
      <c r="J971" s="229"/>
      <c r="M971">
        <v>493</v>
      </c>
      <c r="N971">
        <v>250</v>
      </c>
    </row>
    <row r="972" spans="1:10">
      <c r="A972" s="167" t="s">
        <v>895</v>
      </c>
      <c r="B972" s="240"/>
      <c r="C972" s="281">
        <v>0</v>
      </c>
      <c r="D972" s="240"/>
      <c r="E972" s="227"/>
      <c r="F972" s="228"/>
      <c r="G972" s="229"/>
      <c r="H972" s="281">
        <f>L972+M972+N972</f>
        <v>0</v>
      </c>
      <c r="I972" s="240">
        <v>0</v>
      </c>
      <c r="J972" s="229"/>
    </row>
    <row r="973" spans="1:10">
      <c r="A973" s="167" t="s">
        <v>896</v>
      </c>
      <c r="B973" s="240"/>
      <c r="C973" s="281">
        <v>0</v>
      </c>
      <c r="D973" s="240"/>
      <c r="E973" s="227"/>
      <c r="F973" s="228"/>
      <c r="G973" s="229"/>
      <c r="H973" s="281">
        <f>L973+M973+N973</f>
        <v>0</v>
      </c>
      <c r="I973" s="240">
        <v>0</v>
      </c>
      <c r="J973" s="229"/>
    </row>
    <row r="974" spans="1:10">
      <c r="A974" s="298" t="s">
        <v>897</v>
      </c>
      <c r="B974" s="308"/>
      <c r="C974" s="304"/>
      <c r="D974" s="308"/>
      <c r="E974" s="278"/>
      <c r="F974" s="276">
        <f>D974-B974</f>
        <v>0</v>
      </c>
      <c r="G974" s="279"/>
      <c r="H974" s="304"/>
      <c r="I974" s="295">
        <f>H974-C974</f>
        <v>0</v>
      </c>
      <c r="J974" s="279"/>
    </row>
    <row r="975" spans="1:10">
      <c r="A975" s="167" t="s">
        <v>738</v>
      </c>
      <c r="B975" s="240"/>
      <c r="C975" s="281">
        <v>0</v>
      </c>
      <c r="D975" s="240"/>
      <c r="E975" s="227"/>
      <c r="F975" s="228"/>
      <c r="G975" s="229"/>
      <c r="H975" s="281">
        <f t="shared" ref="H975:H980" si="72">L975+M975+N975</f>
        <v>0</v>
      </c>
      <c r="I975" s="240">
        <v>0</v>
      </c>
      <c r="J975" s="229"/>
    </row>
    <row r="976" spans="1:10">
      <c r="A976" s="167" t="s">
        <v>739</v>
      </c>
      <c r="B976" s="240"/>
      <c r="C976" s="281">
        <v>0</v>
      </c>
      <c r="D976" s="240"/>
      <c r="E976" s="227"/>
      <c r="F976" s="228"/>
      <c r="G976" s="229"/>
      <c r="H976" s="281">
        <f t="shared" si="72"/>
        <v>0</v>
      </c>
      <c r="I976" s="240">
        <v>0</v>
      </c>
      <c r="J976" s="229"/>
    </row>
    <row r="977" spans="1:10">
      <c r="A977" s="167" t="s">
        <v>740</v>
      </c>
      <c r="B977" s="240"/>
      <c r="C977" s="281">
        <v>0</v>
      </c>
      <c r="D977" s="240"/>
      <c r="E977" s="227"/>
      <c r="F977" s="228"/>
      <c r="G977" s="229"/>
      <c r="H977" s="281">
        <f t="shared" si="72"/>
        <v>0</v>
      </c>
      <c r="I977" s="240">
        <v>0</v>
      </c>
      <c r="J977" s="229"/>
    </row>
    <row r="978" spans="1:10">
      <c r="A978" s="167" t="s">
        <v>883</v>
      </c>
      <c r="B978" s="240"/>
      <c r="C978" s="281">
        <v>0</v>
      </c>
      <c r="D978" s="240"/>
      <c r="E978" s="227"/>
      <c r="F978" s="228"/>
      <c r="G978" s="229"/>
      <c r="H978" s="281">
        <f t="shared" si="72"/>
        <v>0</v>
      </c>
      <c r="I978" s="240">
        <v>0</v>
      </c>
      <c r="J978" s="229"/>
    </row>
    <row r="979" spans="1:10">
      <c r="A979" s="167" t="s">
        <v>898</v>
      </c>
      <c r="B979" s="240"/>
      <c r="C979" s="281">
        <v>0</v>
      </c>
      <c r="D979" s="240"/>
      <c r="E979" s="227"/>
      <c r="F979" s="228"/>
      <c r="G979" s="229"/>
      <c r="H979" s="281">
        <f t="shared" si="72"/>
        <v>0</v>
      </c>
      <c r="I979" s="240">
        <v>0</v>
      </c>
      <c r="J979" s="229"/>
    </row>
    <row r="980" spans="1:10">
      <c r="A980" s="167" t="s">
        <v>899</v>
      </c>
      <c r="B980" s="240"/>
      <c r="C980" s="281">
        <v>0</v>
      </c>
      <c r="D980" s="240"/>
      <c r="E980" s="227"/>
      <c r="F980" s="228"/>
      <c r="G980" s="229"/>
      <c r="H980" s="281">
        <f t="shared" si="72"/>
        <v>0</v>
      </c>
      <c r="I980" s="240">
        <v>0</v>
      </c>
      <c r="J980" s="229"/>
    </row>
    <row r="981" spans="1:10">
      <c r="A981" s="298" t="s">
        <v>900</v>
      </c>
      <c r="B981" s="308"/>
      <c r="C981" s="304"/>
      <c r="D981" s="308">
        <f>SUM(D982:D985)</f>
        <v>100</v>
      </c>
      <c r="E981" s="278" t="e">
        <f>D981/C981*100</f>
        <v>#DIV/0!</v>
      </c>
      <c r="F981" s="276">
        <f>D981-B981</f>
        <v>100</v>
      </c>
      <c r="G981" s="279" t="e">
        <f>(D981/B981-1)*100</f>
        <v>#DIV/0!</v>
      </c>
      <c r="H981" s="304"/>
      <c r="I981" s="295">
        <f>H981-C981</f>
        <v>0</v>
      </c>
      <c r="J981" s="279" t="e">
        <f>(H981/C981-1)*100</f>
        <v>#DIV/0!</v>
      </c>
    </row>
    <row r="982" spans="1:10">
      <c r="A982" s="167" t="s">
        <v>901</v>
      </c>
      <c r="B982" s="240"/>
      <c r="C982" s="281">
        <v>0</v>
      </c>
      <c r="D982" s="240">
        <v>100</v>
      </c>
      <c r="E982" s="227"/>
      <c r="F982" s="228"/>
      <c r="G982" s="229"/>
      <c r="H982" s="281">
        <f>L982+M982+N982</f>
        <v>0</v>
      </c>
      <c r="I982" s="240">
        <v>0</v>
      </c>
      <c r="J982" s="229"/>
    </row>
    <row r="983" spans="1:10">
      <c r="A983" s="167" t="s">
        <v>902</v>
      </c>
      <c r="B983" s="240"/>
      <c r="C983" s="281">
        <v>0</v>
      </c>
      <c r="D983" s="240"/>
      <c r="E983" s="227"/>
      <c r="F983" s="228"/>
      <c r="G983" s="229"/>
      <c r="H983" s="281">
        <f>L983+M983+N983</f>
        <v>0</v>
      </c>
      <c r="I983" s="240">
        <v>0</v>
      </c>
      <c r="J983" s="229"/>
    </row>
    <row r="984" spans="1:10">
      <c r="A984" s="167" t="s">
        <v>903</v>
      </c>
      <c r="B984" s="240"/>
      <c r="C984" s="281">
        <v>0</v>
      </c>
      <c r="D984" s="240"/>
      <c r="E984" s="227"/>
      <c r="F984" s="228"/>
      <c r="G984" s="229"/>
      <c r="H984" s="281">
        <f>L984+M984+N984</f>
        <v>0</v>
      </c>
      <c r="I984" s="240">
        <v>0</v>
      </c>
      <c r="J984" s="229">
        <v>0</v>
      </c>
    </row>
    <row r="985" spans="1:10">
      <c r="A985" s="167" t="s">
        <v>904</v>
      </c>
      <c r="B985" s="240"/>
      <c r="C985" s="281">
        <v>0</v>
      </c>
      <c r="D985" s="240"/>
      <c r="E985" s="227"/>
      <c r="F985" s="228"/>
      <c r="G985" s="229"/>
      <c r="H985" s="281">
        <f>L985+M985+N985</f>
        <v>0</v>
      </c>
      <c r="I985" s="240">
        <v>0</v>
      </c>
      <c r="J985" s="229">
        <v>0</v>
      </c>
    </row>
    <row r="986" spans="1:10">
      <c r="A986" s="298" t="s">
        <v>905</v>
      </c>
      <c r="B986" s="308">
        <v>118</v>
      </c>
      <c r="C986" s="304">
        <v>605.636</v>
      </c>
      <c r="D986" s="308">
        <f>SUM(D987:D988)</f>
        <v>176</v>
      </c>
      <c r="E986" s="278"/>
      <c r="F986" s="276"/>
      <c r="G986" s="279"/>
      <c r="H986" s="304"/>
      <c r="I986" s="295">
        <f>H986-C986</f>
        <v>-605.636</v>
      </c>
      <c r="J986" s="279"/>
    </row>
    <row r="987" spans="1:10">
      <c r="A987" s="167" t="s">
        <v>906</v>
      </c>
      <c r="B987" s="240">
        <v>118</v>
      </c>
      <c r="C987" s="287">
        <v>151.636</v>
      </c>
      <c r="D987" s="240">
        <v>56</v>
      </c>
      <c r="E987" s="227"/>
      <c r="F987" s="240"/>
      <c r="G987" s="229"/>
      <c r="H987" s="281">
        <f>L987+M987+N987</f>
        <v>0</v>
      </c>
      <c r="I987" s="240"/>
      <c r="J987" s="229">
        <v>0</v>
      </c>
    </row>
    <row r="988" spans="1:10">
      <c r="A988" s="167" t="s">
        <v>907</v>
      </c>
      <c r="B988" s="240"/>
      <c r="C988" s="287">
        <v>454</v>
      </c>
      <c r="D988" s="240">
        <v>120</v>
      </c>
      <c r="E988" s="227"/>
      <c r="F988" s="240"/>
      <c r="G988" s="229"/>
      <c r="H988" s="281">
        <f>L988+M988+N988</f>
        <v>0</v>
      </c>
      <c r="I988" s="240"/>
      <c r="J988" s="229">
        <v>0</v>
      </c>
    </row>
    <row r="989" s="208" customFormat="1" spans="1:10">
      <c r="A989" s="270" t="s">
        <v>908</v>
      </c>
      <c r="B989" s="271">
        <f>B990+B1000+B1016+B1021+B1035+B1041+B1048</f>
        <v>2528</v>
      </c>
      <c r="C989" s="272">
        <v>2845.97</v>
      </c>
      <c r="D989" s="271">
        <f>D990+D1000+D1016+D1021+D1035+D1041+D1048</f>
        <v>4332</v>
      </c>
      <c r="E989" s="273">
        <f>D989/C989*100</f>
        <v>152.215237686975</v>
      </c>
      <c r="F989" s="271">
        <f>D989-B989</f>
        <v>1804</v>
      </c>
      <c r="G989" s="274">
        <f>(D989/B989-1)*100</f>
        <v>71.3607594936709</v>
      </c>
      <c r="H989" s="272">
        <f>H990+H1000+H1016+H1021+H1035+H1041+H1048</f>
        <v>2000</v>
      </c>
      <c r="I989" s="294">
        <f>H989-C989</f>
        <v>-845.97</v>
      </c>
      <c r="J989" s="274">
        <f>(H989/C989-1)*100</f>
        <v>-29.7251903568906</v>
      </c>
    </row>
    <row r="990" spans="1:10">
      <c r="A990" s="298" t="s">
        <v>909</v>
      </c>
      <c r="B990" s="308"/>
      <c r="C990" s="304"/>
      <c r="D990" s="308">
        <f>SUM(D991:D999)</f>
        <v>10</v>
      </c>
      <c r="E990" s="278"/>
      <c r="F990" s="276"/>
      <c r="G990" s="279"/>
      <c r="H990" s="304"/>
      <c r="I990" s="295">
        <f>H990-C990</f>
        <v>0</v>
      </c>
      <c r="J990" s="279"/>
    </row>
    <row r="991" spans="1:10">
      <c r="A991" s="167" t="s">
        <v>738</v>
      </c>
      <c r="B991" s="240"/>
      <c r="C991" s="281">
        <v>0</v>
      </c>
      <c r="D991" s="240"/>
      <c r="E991" s="227"/>
      <c r="F991" s="240"/>
      <c r="G991" s="229"/>
      <c r="H991" s="281">
        <f t="shared" ref="H991:H999" si="73">L991+M991+N991</f>
        <v>0</v>
      </c>
      <c r="I991" s="240">
        <v>0</v>
      </c>
      <c r="J991" s="229">
        <v>0</v>
      </c>
    </row>
    <row r="992" spans="1:10">
      <c r="A992" s="167" t="s">
        <v>739</v>
      </c>
      <c r="B992" s="240"/>
      <c r="C992" s="281">
        <v>0</v>
      </c>
      <c r="D992" s="240"/>
      <c r="E992" s="227"/>
      <c r="F992" s="240"/>
      <c r="G992" s="229"/>
      <c r="H992" s="281">
        <f t="shared" si="73"/>
        <v>0</v>
      </c>
      <c r="I992" s="240">
        <v>0</v>
      </c>
      <c r="J992" s="229">
        <v>0</v>
      </c>
    </row>
    <row r="993" spans="1:10">
      <c r="A993" s="167" t="s">
        <v>740</v>
      </c>
      <c r="B993" s="240"/>
      <c r="C993" s="281">
        <v>0</v>
      </c>
      <c r="D993" s="240"/>
      <c r="E993" s="227"/>
      <c r="F993" s="240"/>
      <c r="G993" s="229"/>
      <c r="H993" s="281">
        <f t="shared" si="73"/>
        <v>0</v>
      </c>
      <c r="I993" s="240">
        <v>0</v>
      </c>
      <c r="J993" s="229">
        <v>0</v>
      </c>
    </row>
    <row r="994" spans="1:10">
      <c r="A994" s="167" t="s">
        <v>910</v>
      </c>
      <c r="B994" s="240"/>
      <c r="C994" s="281">
        <v>0</v>
      </c>
      <c r="D994" s="240"/>
      <c r="E994" s="227"/>
      <c r="F994" s="240"/>
      <c r="G994" s="229"/>
      <c r="H994" s="281">
        <f t="shared" si="73"/>
        <v>0</v>
      </c>
      <c r="I994" s="240">
        <v>0</v>
      </c>
      <c r="J994" s="229">
        <v>0</v>
      </c>
    </row>
    <row r="995" spans="1:10">
      <c r="A995" s="167" t="s">
        <v>911</v>
      </c>
      <c r="B995" s="240"/>
      <c r="C995" s="281">
        <v>0</v>
      </c>
      <c r="D995" s="240"/>
      <c r="E995" s="227"/>
      <c r="F995" s="240"/>
      <c r="G995" s="229"/>
      <c r="H995" s="281">
        <f t="shared" si="73"/>
        <v>0</v>
      </c>
      <c r="I995" s="240">
        <v>0</v>
      </c>
      <c r="J995" s="229">
        <v>0</v>
      </c>
    </row>
    <row r="996" spans="1:10">
      <c r="A996" s="167" t="s">
        <v>912</v>
      </c>
      <c r="B996" s="240"/>
      <c r="C996" s="281">
        <v>0</v>
      </c>
      <c r="D996" s="240"/>
      <c r="E996" s="227"/>
      <c r="F996" s="240"/>
      <c r="G996" s="229"/>
      <c r="H996" s="281">
        <f t="shared" si="73"/>
        <v>0</v>
      </c>
      <c r="I996" s="240">
        <v>0</v>
      </c>
      <c r="J996" s="229">
        <v>0</v>
      </c>
    </row>
    <row r="997" spans="1:10">
      <c r="A997" s="167" t="s">
        <v>913</v>
      </c>
      <c r="B997" s="240"/>
      <c r="C997" s="281">
        <v>0</v>
      </c>
      <c r="D997" s="240"/>
      <c r="E997" s="227"/>
      <c r="F997" s="240"/>
      <c r="G997" s="229"/>
      <c r="H997" s="281">
        <f t="shared" si="73"/>
        <v>0</v>
      </c>
      <c r="I997" s="240">
        <v>0</v>
      </c>
      <c r="J997" s="229">
        <v>0</v>
      </c>
    </row>
    <row r="998" spans="1:10">
      <c r="A998" s="167" t="s">
        <v>914</v>
      </c>
      <c r="B998" s="240"/>
      <c r="C998" s="281">
        <v>0</v>
      </c>
      <c r="D998" s="240"/>
      <c r="E998" s="227"/>
      <c r="F998" s="240"/>
      <c r="G998" s="229"/>
      <c r="H998" s="281">
        <f t="shared" si="73"/>
        <v>0</v>
      </c>
      <c r="I998" s="240">
        <v>0</v>
      </c>
      <c r="J998" s="229">
        <v>0</v>
      </c>
    </row>
    <row r="999" spans="1:10">
      <c r="A999" s="167" t="s">
        <v>915</v>
      </c>
      <c r="B999" s="240"/>
      <c r="C999" s="281">
        <v>0</v>
      </c>
      <c r="D999" s="240">
        <v>10</v>
      </c>
      <c r="E999" s="227"/>
      <c r="F999" s="240"/>
      <c r="G999" s="229"/>
      <c r="H999" s="281">
        <f t="shared" si="73"/>
        <v>0</v>
      </c>
      <c r="I999" s="240">
        <v>0</v>
      </c>
      <c r="J999" s="229">
        <v>0</v>
      </c>
    </row>
    <row r="1000" spans="1:10">
      <c r="A1000" s="298" t="s">
        <v>916</v>
      </c>
      <c r="B1000" s="308"/>
      <c r="C1000" s="304"/>
      <c r="D1000" s="308"/>
      <c r="E1000" s="278"/>
      <c r="F1000" s="276">
        <f>D1000-B1000</f>
        <v>0</v>
      </c>
      <c r="G1000" s="279" t="e">
        <f>(D1000/B1000-1)*100</f>
        <v>#DIV/0!</v>
      </c>
      <c r="H1000" s="304"/>
      <c r="I1000" s="295">
        <f>H1000-C1000</f>
        <v>0</v>
      </c>
      <c r="J1000" s="279"/>
    </row>
    <row r="1001" s="208" customFormat="1" spans="1:10">
      <c r="A1001" s="283" t="s">
        <v>738</v>
      </c>
      <c r="B1001" s="240"/>
      <c r="C1001" s="307">
        <v>0</v>
      </c>
      <c r="D1001" s="240"/>
      <c r="E1001" s="227"/>
      <c r="F1001" s="228"/>
      <c r="G1001" s="229"/>
      <c r="H1001" s="281">
        <f t="shared" ref="H1001:H1015" si="74">L1001+M1001+N1001</f>
        <v>0</v>
      </c>
      <c r="I1001" s="240"/>
      <c r="J1001" s="229"/>
    </row>
    <row r="1002" spans="1:10">
      <c r="A1002" s="167" t="s">
        <v>739</v>
      </c>
      <c r="B1002" s="240"/>
      <c r="C1002" s="287">
        <v>0</v>
      </c>
      <c r="D1002" s="240"/>
      <c r="E1002" s="227"/>
      <c r="F1002" s="228"/>
      <c r="G1002" s="229"/>
      <c r="H1002" s="281">
        <f t="shared" si="74"/>
        <v>0</v>
      </c>
      <c r="I1002" s="240"/>
      <c r="J1002" s="229"/>
    </row>
    <row r="1003" spans="1:10">
      <c r="A1003" s="167" t="s">
        <v>740</v>
      </c>
      <c r="B1003" s="240"/>
      <c r="C1003" s="287">
        <v>0</v>
      </c>
      <c r="D1003" s="240"/>
      <c r="E1003" s="227"/>
      <c r="F1003" s="228"/>
      <c r="G1003" s="229"/>
      <c r="H1003" s="281">
        <f t="shared" si="74"/>
        <v>0</v>
      </c>
      <c r="I1003" s="240"/>
      <c r="J1003" s="229"/>
    </row>
    <row r="1004" spans="1:10">
      <c r="A1004" s="167" t="s">
        <v>917</v>
      </c>
      <c r="B1004" s="240"/>
      <c r="C1004" s="287">
        <v>0</v>
      </c>
      <c r="D1004" s="240"/>
      <c r="E1004" s="227"/>
      <c r="F1004" s="228"/>
      <c r="G1004" s="229"/>
      <c r="H1004" s="281">
        <f t="shared" si="74"/>
        <v>0</v>
      </c>
      <c r="I1004" s="240"/>
      <c r="J1004" s="229"/>
    </row>
    <row r="1005" spans="1:10">
      <c r="A1005" s="167" t="s">
        <v>918</v>
      </c>
      <c r="B1005" s="240"/>
      <c r="C1005" s="287">
        <v>0</v>
      </c>
      <c r="D1005" s="240"/>
      <c r="E1005" s="227"/>
      <c r="F1005" s="228"/>
      <c r="G1005" s="229"/>
      <c r="H1005" s="281">
        <f t="shared" si="74"/>
        <v>0</v>
      </c>
      <c r="I1005" s="240"/>
      <c r="J1005" s="229"/>
    </row>
    <row r="1006" spans="1:10">
      <c r="A1006" s="167" t="s">
        <v>919</v>
      </c>
      <c r="B1006" s="240"/>
      <c r="C1006" s="287">
        <v>0</v>
      </c>
      <c r="D1006" s="240"/>
      <c r="E1006" s="227"/>
      <c r="F1006" s="228"/>
      <c r="G1006" s="229"/>
      <c r="H1006" s="281">
        <f t="shared" si="74"/>
        <v>0</v>
      </c>
      <c r="I1006" s="240"/>
      <c r="J1006" s="229"/>
    </row>
    <row r="1007" spans="1:10">
      <c r="A1007" s="167" t="s">
        <v>920</v>
      </c>
      <c r="B1007" s="240"/>
      <c r="C1007" s="287">
        <v>0</v>
      </c>
      <c r="D1007" s="240"/>
      <c r="E1007" s="227"/>
      <c r="F1007" s="228"/>
      <c r="G1007" s="229"/>
      <c r="H1007" s="281">
        <f t="shared" si="74"/>
        <v>0</v>
      </c>
      <c r="I1007" s="240"/>
      <c r="J1007" s="229"/>
    </row>
    <row r="1008" spans="1:10">
      <c r="A1008" s="167" t="s">
        <v>921</v>
      </c>
      <c r="B1008" s="240"/>
      <c r="C1008" s="287">
        <v>0</v>
      </c>
      <c r="D1008" s="240"/>
      <c r="E1008" s="227"/>
      <c r="F1008" s="228"/>
      <c r="G1008" s="229"/>
      <c r="H1008" s="281">
        <f t="shared" si="74"/>
        <v>0</v>
      </c>
      <c r="I1008" s="240"/>
      <c r="J1008" s="229"/>
    </row>
    <row r="1009" spans="1:10">
      <c r="A1009" s="167" t="s">
        <v>922</v>
      </c>
      <c r="B1009" s="240"/>
      <c r="C1009" s="287">
        <v>0</v>
      </c>
      <c r="D1009" s="240"/>
      <c r="E1009" s="227"/>
      <c r="F1009" s="228"/>
      <c r="G1009" s="229"/>
      <c r="H1009" s="281">
        <f t="shared" si="74"/>
        <v>0</v>
      </c>
      <c r="I1009" s="240"/>
      <c r="J1009" s="229"/>
    </row>
    <row r="1010" spans="1:10">
      <c r="A1010" s="167" t="s">
        <v>923</v>
      </c>
      <c r="B1010" s="240"/>
      <c r="C1010" s="287">
        <v>0</v>
      </c>
      <c r="D1010" s="240"/>
      <c r="E1010" s="227"/>
      <c r="F1010" s="228"/>
      <c r="G1010" s="229"/>
      <c r="H1010" s="281">
        <f t="shared" si="74"/>
        <v>0</v>
      </c>
      <c r="I1010" s="240"/>
      <c r="J1010" s="229"/>
    </row>
    <row r="1011" spans="1:10">
      <c r="A1011" s="167" t="s">
        <v>924</v>
      </c>
      <c r="B1011" s="240"/>
      <c r="C1011" s="287">
        <v>0</v>
      </c>
      <c r="D1011" s="240"/>
      <c r="E1011" s="227"/>
      <c r="F1011" s="228"/>
      <c r="G1011" s="229"/>
      <c r="H1011" s="281">
        <f t="shared" si="74"/>
        <v>0</v>
      </c>
      <c r="I1011" s="240"/>
      <c r="J1011" s="229"/>
    </row>
    <row r="1012" spans="1:10">
      <c r="A1012" s="167" t="s">
        <v>925</v>
      </c>
      <c r="B1012" s="240"/>
      <c r="C1012" s="287">
        <v>0</v>
      </c>
      <c r="D1012" s="240"/>
      <c r="E1012" s="227"/>
      <c r="F1012" s="228"/>
      <c r="G1012" s="229"/>
      <c r="H1012" s="281">
        <f t="shared" si="74"/>
        <v>0</v>
      </c>
      <c r="I1012" s="240"/>
      <c r="J1012" s="229"/>
    </row>
    <row r="1013" spans="1:10">
      <c r="A1013" s="167" t="s">
        <v>926</v>
      </c>
      <c r="B1013" s="240"/>
      <c r="C1013" s="287">
        <v>0</v>
      </c>
      <c r="D1013" s="240"/>
      <c r="E1013" s="227"/>
      <c r="F1013" s="228"/>
      <c r="G1013" s="229"/>
      <c r="H1013" s="281">
        <f t="shared" si="74"/>
        <v>0</v>
      </c>
      <c r="I1013" s="240"/>
      <c r="J1013" s="229"/>
    </row>
    <row r="1014" spans="1:10">
      <c r="A1014" s="167" t="s">
        <v>927</v>
      </c>
      <c r="B1014" s="240"/>
      <c r="C1014" s="287">
        <v>0</v>
      </c>
      <c r="D1014" s="240"/>
      <c r="E1014" s="227"/>
      <c r="F1014" s="228"/>
      <c r="G1014" s="229"/>
      <c r="H1014" s="281">
        <f t="shared" si="74"/>
        <v>0</v>
      </c>
      <c r="I1014" s="240"/>
      <c r="J1014" s="229"/>
    </row>
    <row r="1015" spans="1:10">
      <c r="A1015" s="167" t="s">
        <v>928</v>
      </c>
      <c r="B1015" s="240"/>
      <c r="C1015" s="287">
        <v>0</v>
      </c>
      <c r="D1015" s="240"/>
      <c r="E1015" s="227"/>
      <c r="F1015" s="228"/>
      <c r="G1015" s="229"/>
      <c r="H1015" s="281">
        <f t="shared" si="74"/>
        <v>0</v>
      </c>
      <c r="I1015" s="240"/>
      <c r="J1015" s="229"/>
    </row>
    <row r="1016" spans="1:10">
      <c r="A1016" s="298" t="s">
        <v>929</v>
      </c>
      <c r="B1016" s="308"/>
      <c r="C1016" s="304"/>
      <c r="D1016" s="308"/>
      <c r="E1016" s="278"/>
      <c r="F1016" s="276"/>
      <c r="G1016" s="279"/>
      <c r="H1016" s="304"/>
      <c r="I1016" s="295">
        <f>H1016-C1016</f>
        <v>0</v>
      </c>
      <c r="J1016" s="279"/>
    </row>
    <row r="1017" spans="1:10">
      <c r="A1017" s="167" t="s">
        <v>738</v>
      </c>
      <c r="B1017" s="240"/>
      <c r="C1017" s="281">
        <v>0</v>
      </c>
      <c r="D1017" s="240"/>
      <c r="E1017" s="227"/>
      <c r="F1017" s="240"/>
      <c r="G1017" s="229"/>
      <c r="H1017" s="281">
        <f>L1017+M1017+N1017</f>
        <v>0</v>
      </c>
      <c r="I1017" s="240">
        <v>0</v>
      </c>
      <c r="J1017" s="229">
        <v>0</v>
      </c>
    </row>
    <row r="1018" spans="1:10">
      <c r="A1018" s="167" t="s">
        <v>739</v>
      </c>
      <c r="B1018" s="240"/>
      <c r="C1018" s="281">
        <v>0</v>
      </c>
      <c r="D1018" s="240"/>
      <c r="E1018" s="227"/>
      <c r="F1018" s="240"/>
      <c r="G1018" s="229"/>
      <c r="H1018" s="281">
        <f>L1018+M1018+N1018</f>
        <v>0</v>
      </c>
      <c r="I1018" s="240">
        <v>0</v>
      </c>
      <c r="J1018" s="229">
        <v>0</v>
      </c>
    </row>
    <row r="1019" spans="1:10">
      <c r="A1019" s="167" t="s">
        <v>740</v>
      </c>
      <c r="B1019" s="240"/>
      <c r="C1019" s="281">
        <v>0</v>
      </c>
      <c r="D1019" s="240"/>
      <c r="E1019" s="227"/>
      <c r="F1019" s="240"/>
      <c r="G1019" s="229"/>
      <c r="H1019" s="281">
        <f>L1019+M1019+N1019</f>
        <v>0</v>
      </c>
      <c r="I1019" s="240">
        <v>0</v>
      </c>
      <c r="J1019" s="229">
        <v>0</v>
      </c>
    </row>
    <row r="1020" spans="1:10">
      <c r="A1020" s="167" t="s">
        <v>930</v>
      </c>
      <c r="B1020" s="240"/>
      <c r="C1020" s="281">
        <v>0</v>
      </c>
      <c r="D1020" s="240"/>
      <c r="E1020" s="227"/>
      <c r="F1020" s="240"/>
      <c r="G1020" s="229"/>
      <c r="H1020" s="281">
        <f>L1020+M1020+N1020</f>
        <v>0</v>
      </c>
      <c r="I1020" s="240">
        <v>0</v>
      </c>
      <c r="J1020" s="229">
        <v>0</v>
      </c>
    </row>
    <row r="1021" spans="1:10">
      <c r="A1021" s="298" t="s">
        <v>931</v>
      </c>
      <c r="B1021" s="308"/>
      <c r="C1021" s="304"/>
      <c r="D1021" s="308"/>
      <c r="E1021" s="278"/>
      <c r="F1021" s="276"/>
      <c r="G1021" s="279"/>
      <c r="H1021" s="304"/>
      <c r="I1021" s="295">
        <f>H1021-C1021</f>
        <v>0</v>
      </c>
      <c r="J1021" s="279"/>
    </row>
    <row r="1022" spans="1:10">
      <c r="A1022" s="167" t="s">
        <v>738</v>
      </c>
      <c r="B1022" s="240"/>
      <c r="C1022" s="287">
        <v>0</v>
      </c>
      <c r="D1022" s="240"/>
      <c r="E1022" s="227"/>
      <c r="F1022" s="228"/>
      <c r="G1022" s="229"/>
      <c r="H1022" s="281">
        <f t="shared" ref="H1022:H1034" si="75">L1022+M1022+N1022</f>
        <v>0</v>
      </c>
      <c r="I1022" s="240"/>
      <c r="J1022" s="229"/>
    </row>
    <row r="1023" spans="1:10">
      <c r="A1023" s="167" t="s">
        <v>739</v>
      </c>
      <c r="B1023" s="240"/>
      <c r="C1023" s="287">
        <v>0</v>
      </c>
      <c r="D1023" s="240"/>
      <c r="E1023" s="227"/>
      <c r="F1023" s="228"/>
      <c r="G1023" s="229"/>
      <c r="H1023" s="281">
        <f t="shared" si="75"/>
        <v>0</v>
      </c>
      <c r="I1023" s="240"/>
      <c r="J1023" s="229"/>
    </row>
    <row r="1024" spans="1:10">
      <c r="A1024" s="167" t="s">
        <v>740</v>
      </c>
      <c r="B1024" s="240"/>
      <c r="C1024" s="287">
        <v>0</v>
      </c>
      <c r="D1024" s="240"/>
      <c r="E1024" s="227"/>
      <c r="F1024" s="228"/>
      <c r="G1024" s="229"/>
      <c r="H1024" s="281">
        <f t="shared" si="75"/>
        <v>0</v>
      </c>
      <c r="I1024" s="240"/>
      <c r="J1024" s="229"/>
    </row>
    <row r="1025" spans="1:10">
      <c r="A1025" s="167" t="s">
        <v>932</v>
      </c>
      <c r="B1025" s="240"/>
      <c r="C1025" s="287">
        <v>0</v>
      </c>
      <c r="D1025" s="240"/>
      <c r="E1025" s="227"/>
      <c r="F1025" s="228"/>
      <c r="G1025" s="229"/>
      <c r="H1025" s="281">
        <f t="shared" si="75"/>
        <v>0</v>
      </c>
      <c r="I1025" s="240"/>
      <c r="J1025" s="229"/>
    </row>
    <row r="1026" spans="1:10">
      <c r="A1026" s="167" t="s">
        <v>933</v>
      </c>
      <c r="B1026" s="240"/>
      <c r="C1026" s="287">
        <v>0</v>
      </c>
      <c r="D1026" s="240"/>
      <c r="E1026" s="227"/>
      <c r="F1026" s="228"/>
      <c r="G1026" s="229"/>
      <c r="H1026" s="281">
        <f t="shared" si="75"/>
        <v>0</v>
      </c>
      <c r="I1026" s="240"/>
      <c r="J1026" s="229"/>
    </row>
    <row r="1027" spans="1:10">
      <c r="A1027" s="167" t="s">
        <v>934</v>
      </c>
      <c r="B1027" s="240"/>
      <c r="C1027" s="287">
        <v>0</v>
      </c>
      <c r="D1027" s="240"/>
      <c r="E1027" s="227"/>
      <c r="F1027" s="228"/>
      <c r="G1027" s="229"/>
      <c r="H1027" s="281">
        <f t="shared" si="75"/>
        <v>0</v>
      </c>
      <c r="I1027" s="240"/>
      <c r="J1027" s="229"/>
    </row>
    <row r="1028" spans="1:10">
      <c r="A1028" s="167" t="s">
        <v>935</v>
      </c>
      <c r="B1028" s="240"/>
      <c r="C1028" s="287">
        <v>0</v>
      </c>
      <c r="D1028" s="240"/>
      <c r="E1028" s="227"/>
      <c r="F1028" s="228"/>
      <c r="G1028" s="229"/>
      <c r="H1028" s="281">
        <f t="shared" si="75"/>
        <v>0</v>
      </c>
      <c r="I1028" s="240"/>
      <c r="J1028" s="229"/>
    </row>
    <row r="1029" spans="1:10">
      <c r="A1029" s="167" t="s">
        <v>936</v>
      </c>
      <c r="B1029" s="240"/>
      <c r="C1029" s="287">
        <v>0</v>
      </c>
      <c r="D1029" s="240"/>
      <c r="E1029" s="227"/>
      <c r="F1029" s="228"/>
      <c r="G1029" s="229"/>
      <c r="H1029" s="281">
        <f t="shared" si="75"/>
        <v>0</v>
      </c>
      <c r="I1029" s="240"/>
      <c r="J1029" s="229"/>
    </row>
    <row r="1030" spans="1:10">
      <c r="A1030" s="167" t="s">
        <v>937</v>
      </c>
      <c r="B1030" s="240"/>
      <c r="C1030" s="287">
        <v>0</v>
      </c>
      <c r="D1030" s="240"/>
      <c r="E1030" s="227"/>
      <c r="F1030" s="228"/>
      <c r="G1030" s="229"/>
      <c r="H1030" s="281">
        <f t="shared" si="75"/>
        <v>0</v>
      </c>
      <c r="I1030" s="240"/>
      <c r="J1030" s="229"/>
    </row>
    <row r="1031" spans="1:10">
      <c r="A1031" s="167" t="s">
        <v>938</v>
      </c>
      <c r="B1031" s="240"/>
      <c r="C1031" s="287">
        <v>0</v>
      </c>
      <c r="D1031" s="240"/>
      <c r="E1031" s="227"/>
      <c r="F1031" s="228"/>
      <c r="G1031" s="229"/>
      <c r="H1031" s="281">
        <f t="shared" si="75"/>
        <v>0</v>
      </c>
      <c r="I1031" s="240"/>
      <c r="J1031" s="229"/>
    </row>
    <row r="1032" spans="1:10">
      <c r="A1032" s="167" t="s">
        <v>883</v>
      </c>
      <c r="B1032" s="240"/>
      <c r="C1032" s="287">
        <v>0</v>
      </c>
      <c r="D1032" s="240"/>
      <c r="E1032" s="227"/>
      <c r="F1032" s="228"/>
      <c r="G1032" s="229"/>
      <c r="H1032" s="281">
        <f t="shared" si="75"/>
        <v>0</v>
      </c>
      <c r="I1032" s="240"/>
      <c r="J1032" s="229"/>
    </row>
    <row r="1033" spans="1:10">
      <c r="A1033" s="167" t="s">
        <v>939</v>
      </c>
      <c r="B1033" s="240"/>
      <c r="C1033" s="287">
        <v>0</v>
      </c>
      <c r="D1033" s="240"/>
      <c r="E1033" s="227"/>
      <c r="F1033" s="228"/>
      <c r="G1033" s="229"/>
      <c r="H1033" s="281">
        <f t="shared" si="75"/>
        <v>0</v>
      </c>
      <c r="I1033" s="240"/>
      <c r="J1033" s="229"/>
    </row>
    <row r="1034" spans="1:10">
      <c r="A1034" s="167" t="s">
        <v>940</v>
      </c>
      <c r="B1034" s="240"/>
      <c r="C1034" s="287">
        <v>0</v>
      </c>
      <c r="D1034" s="240"/>
      <c r="E1034" s="227"/>
      <c r="F1034" s="228"/>
      <c r="G1034" s="229"/>
      <c r="H1034" s="281">
        <f t="shared" si="75"/>
        <v>0</v>
      </c>
      <c r="I1034" s="240"/>
      <c r="J1034" s="229"/>
    </row>
    <row r="1035" spans="1:10">
      <c r="A1035" s="298" t="s">
        <v>941</v>
      </c>
      <c r="B1035" s="308"/>
      <c r="C1035" s="304"/>
      <c r="D1035" s="308"/>
      <c r="E1035" s="278"/>
      <c r="F1035" s="276"/>
      <c r="G1035" s="279"/>
      <c r="H1035" s="304"/>
      <c r="I1035" s="295">
        <f>H1035-C1035</f>
        <v>0</v>
      </c>
      <c r="J1035" s="279"/>
    </row>
    <row r="1036" spans="1:10">
      <c r="A1036" s="167" t="s">
        <v>738</v>
      </c>
      <c r="B1036" s="240"/>
      <c r="C1036" s="287">
        <v>0</v>
      </c>
      <c r="D1036" s="240"/>
      <c r="E1036" s="227"/>
      <c r="F1036" s="228"/>
      <c r="G1036" s="229"/>
      <c r="H1036" s="281">
        <f>L1036+M1036+N1036</f>
        <v>0</v>
      </c>
      <c r="I1036" s="240"/>
      <c r="J1036" s="229"/>
    </row>
    <row r="1037" spans="1:10">
      <c r="A1037" s="167" t="s">
        <v>739</v>
      </c>
      <c r="B1037" s="240"/>
      <c r="C1037" s="287">
        <v>0</v>
      </c>
      <c r="D1037" s="240"/>
      <c r="E1037" s="227"/>
      <c r="F1037" s="228"/>
      <c r="G1037" s="229"/>
      <c r="H1037" s="281">
        <f>L1037+M1037+N1037</f>
        <v>0</v>
      </c>
      <c r="I1037" s="240"/>
      <c r="J1037" s="229"/>
    </row>
    <row r="1038" spans="1:10">
      <c r="A1038" s="167" t="s">
        <v>740</v>
      </c>
      <c r="B1038" s="240"/>
      <c r="C1038" s="287">
        <v>0</v>
      </c>
      <c r="D1038" s="240"/>
      <c r="E1038" s="227"/>
      <c r="F1038" s="240"/>
      <c r="G1038" s="229"/>
      <c r="H1038" s="281">
        <f>L1038+M1038+N1038</f>
        <v>0</v>
      </c>
      <c r="I1038" s="240"/>
      <c r="J1038" s="229"/>
    </row>
    <row r="1039" spans="1:10">
      <c r="A1039" s="167" t="s">
        <v>942</v>
      </c>
      <c r="B1039" s="240"/>
      <c r="C1039" s="287">
        <v>0</v>
      </c>
      <c r="D1039" s="240"/>
      <c r="E1039" s="227"/>
      <c r="F1039" s="240"/>
      <c r="G1039" s="229"/>
      <c r="H1039" s="281">
        <f>L1039+M1039+N1039</f>
        <v>0</v>
      </c>
      <c r="I1039" s="240"/>
      <c r="J1039" s="229"/>
    </row>
    <row r="1040" spans="1:10">
      <c r="A1040" s="167" t="s">
        <v>943</v>
      </c>
      <c r="B1040" s="240"/>
      <c r="C1040" s="287">
        <v>0</v>
      </c>
      <c r="D1040" s="240"/>
      <c r="E1040" s="227"/>
      <c r="F1040" s="228"/>
      <c r="G1040" s="229"/>
      <c r="H1040" s="281">
        <f>L1040+M1040+N1040</f>
        <v>0</v>
      </c>
      <c r="I1040" s="240"/>
      <c r="J1040" s="229"/>
    </row>
    <row r="1041" spans="1:10">
      <c r="A1041" s="298" t="s">
        <v>944</v>
      </c>
      <c r="B1041" s="308"/>
      <c r="C1041" s="304"/>
      <c r="D1041" s="308"/>
      <c r="E1041" s="278"/>
      <c r="F1041" s="276">
        <f>D1041-B1041</f>
        <v>0</v>
      </c>
      <c r="G1041" s="279" t="e">
        <f>(D1041/B1041-1)*100</f>
        <v>#DIV/0!</v>
      </c>
      <c r="H1041" s="304"/>
      <c r="I1041" s="295">
        <f>H1041-C1041</f>
        <v>0</v>
      </c>
      <c r="J1041" s="279"/>
    </row>
    <row r="1042" spans="1:10">
      <c r="A1042" s="167" t="s">
        <v>738</v>
      </c>
      <c r="B1042" s="240"/>
      <c r="C1042" s="281">
        <v>0</v>
      </c>
      <c r="D1042" s="240"/>
      <c r="E1042" s="227"/>
      <c r="F1042" s="240"/>
      <c r="G1042" s="229"/>
      <c r="H1042" s="281">
        <f t="shared" ref="H1042:H1047" si="76">L1042+M1042+N1042</f>
        <v>0</v>
      </c>
      <c r="I1042" s="240">
        <v>0</v>
      </c>
      <c r="J1042" s="229">
        <v>0</v>
      </c>
    </row>
    <row r="1043" spans="1:10">
      <c r="A1043" s="167" t="s">
        <v>739</v>
      </c>
      <c r="B1043" s="240"/>
      <c r="C1043" s="281">
        <v>0</v>
      </c>
      <c r="D1043" s="240"/>
      <c r="E1043" s="227"/>
      <c r="F1043" s="240"/>
      <c r="G1043" s="229"/>
      <c r="H1043" s="281">
        <f t="shared" si="76"/>
        <v>0</v>
      </c>
      <c r="I1043" s="240">
        <v>0</v>
      </c>
      <c r="J1043" s="229">
        <v>0</v>
      </c>
    </row>
    <row r="1044" spans="1:10">
      <c r="A1044" s="167" t="s">
        <v>740</v>
      </c>
      <c r="B1044" s="240"/>
      <c r="C1044" s="281">
        <v>0</v>
      </c>
      <c r="D1044" s="240"/>
      <c r="E1044" s="227"/>
      <c r="F1044" s="240"/>
      <c r="G1044" s="229"/>
      <c r="H1044" s="281">
        <f t="shared" si="76"/>
        <v>0</v>
      </c>
      <c r="I1044" s="240">
        <v>0</v>
      </c>
      <c r="J1044" s="229">
        <v>0</v>
      </c>
    </row>
    <row r="1045" spans="1:10">
      <c r="A1045" s="167" t="s">
        <v>945</v>
      </c>
      <c r="B1045" s="240"/>
      <c r="C1045" s="281">
        <v>0</v>
      </c>
      <c r="D1045" s="240"/>
      <c r="E1045" s="227"/>
      <c r="F1045" s="228"/>
      <c r="G1045" s="229"/>
      <c r="H1045" s="281">
        <f t="shared" si="76"/>
        <v>0</v>
      </c>
      <c r="I1045" s="240">
        <v>0</v>
      </c>
      <c r="J1045" s="229">
        <v>0</v>
      </c>
    </row>
    <row r="1046" spans="1:10">
      <c r="A1046" s="167" t="s">
        <v>946</v>
      </c>
      <c r="B1046" s="240"/>
      <c r="C1046" s="281">
        <v>0</v>
      </c>
      <c r="D1046" s="240"/>
      <c r="E1046" s="227"/>
      <c r="F1046" s="228"/>
      <c r="G1046" s="229"/>
      <c r="H1046" s="281">
        <f t="shared" si="76"/>
        <v>0</v>
      </c>
      <c r="I1046" s="240">
        <v>0</v>
      </c>
      <c r="J1046" s="229">
        <v>0</v>
      </c>
    </row>
    <row r="1047" spans="1:10">
      <c r="A1047" s="167" t="s">
        <v>947</v>
      </c>
      <c r="B1047" s="240"/>
      <c r="C1047" s="287">
        <v>0</v>
      </c>
      <c r="D1047" s="240"/>
      <c r="E1047" s="227"/>
      <c r="F1047" s="228"/>
      <c r="G1047" s="229"/>
      <c r="H1047" s="281">
        <f t="shared" si="76"/>
        <v>0</v>
      </c>
      <c r="I1047" s="240"/>
      <c r="J1047" s="229"/>
    </row>
    <row r="1048" spans="1:10">
      <c r="A1048" s="298" t="s">
        <v>948</v>
      </c>
      <c r="B1048" s="308">
        <v>2528</v>
      </c>
      <c r="C1048" s="304">
        <v>2845.97</v>
      </c>
      <c r="D1048" s="308">
        <f>SUM(D1049:D1053)</f>
        <v>4322</v>
      </c>
      <c r="E1048" s="278">
        <f>D1048/C1048*100</f>
        <v>151.863863638759</v>
      </c>
      <c r="F1048" s="276">
        <f>D1048-B1048</f>
        <v>1794</v>
      </c>
      <c r="G1048" s="279">
        <f>(D1048/B1048-1)*100</f>
        <v>70.9651898734177</v>
      </c>
      <c r="H1048" s="304">
        <f>SUM(H1049:H1053)</f>
        <v>2000</v>
      </c>
      <c r="I1048" s="295">
        <f>H1048-C1048</f>
        <v>-845.97</v>
      </c>
      <c r="J1048" s="279">
        <f>(H1048/C1048-1)*100</f>
        <v>-29.7251903568906</v>
      </c>
    </row>
    <row r="1049" spans="1:10">
      <c r="A1049" s="167" t="s">
        <v>949</v>
      </c>
      <c r="B1049" s="240"/>
      <c r="C1049" s="281">
        <v>0</v>
      </c>
      <c r="D1049" s="240"/>
      <c r="E1049" s="227"/>
      <c r="F1049" s="240"/>
      <c r="G1049" s="229"/>
      <c r="H1049" s="281">
        <f>L1049+M1049+N1049</f>
        <v>0</v>
      </c>
      <c r="I1049" s="240"/>
      <c r="J1049" s="229"/>
    </row>
    <row r="1050" spans="1:10">
      <c r="A1050" s="167" t="s">
        <v>950</v>
      </c>
      <c r="B1050" s="240"/>
      <c r="C1050" s="281">
        <v>0</v>
      </c>
      <c r="D1050" s="240"/>
      <c r="E1050" s="227"/>
      <c r="F1050" s="228"/>
      <c r="G1050" s="229"/>
      <c r="H1050" s="281">
        <f>L1050+M1050+N1050</f>
        <v>0</v>
      </c>
      <c r="I1050" s="240"/>
      <c r="J1050" s="229"/>
    </row>
    <row r="1051" spans="1:10">
      <c r="A1051" s="167" t="s">
        <v>951</v>
      </c>
      <c r="B1051" s="240"/>
      <c r="C1051" s="281">
        <v>0</v>
      </c>
      <c r="D1051" s="240"/>
      <c r="E1051" s="227"/>
      <c r="F1051" s="240"/>
      <c r="G1051" s="229"/>
      <c r="H1051" s="281">
        <f>L1051+M1051+N1051</f>
        <v>0</v>
      </c>
      <c r="I1051" s="240"/>
      <c r="J1051" s="229"/>
    </row>
    <row r="1052" spans="1:10">
      <c r="A1052" s="167" t="s">
        <v>952</v>
      </c>
      <c r="B1052" s="240"/>
      <c r="C1052" s="281">
        <v>0</v>
      </c>
      <c r="D1052" s="240"/>
      <c r="E1052" s="227"/>
      <c r="F1052" s="240"/>
      <c r="G1052" s="229"/>
      <c r="H1052" s="281">
        <f>L1052+M1052+N1052</f>
        <v>0</v>
      </c>
      <c r="I1052" s="240"/>
      <c r="J1052" s="229"/>
    </row>
    <row r="1053" spans="1:13">
      <c r="A1053" s="167" t="s">
        <v>953</v>
      </c>
      <c r="B1053" s="240">
        <v>2528</v>
      </c>
      <c r="C1053" s="281">
        <v>2864</v>
      </c>
      <c r="D1053" s="240">
        <v>4322</v>
      </c>
      <c r="E1053" s="227"/>
      <c r="F1053" s="228"/>
      <c r="G1053" s="229"/>
      <c r="H1053" s="281">
        <f>L1053+M1053+N1053</f>
        <v>2000</v>
      </c>
      <c r="I1053" s="240"/>
      <c r="J1053" s="229"/>
      <c r="M1053">
        <v>2000</v>
      </c>
    </row>
    <row r="1054" s="208" customFormat="1" spans="1:10">
      <c r="A1054" s="270" t="s">
        <v>954</v>
      </c>
      <c r="B1054" s="271">
        <f>B1055+B1065+B1071</f>
        <v>1899</v>
      </c>
      <c r="C1054" s="272">
        <v>2659</v>
      </c>
      <c r="D1054" s="271">
        <f>D1055+D1065+D1071</f>
        <v>921</v>
      </c>
      <c r="E1054" s="273">
        <f>D1054/C1054*100</f>
        <v>34.6370816096277</v>
      </c>
      <c r="F1054" s="271">
        <f>D1054-B1054</f>
        <v>-978</v>
      </c>
      <c r="G1054" s="274">
        <f>(D1054/B1054-1)*100</f>
        <v>-51.5007898894155</v>
      </c>
      <c r="H1054" s="272">
        <f>H1055+H1065+H1071</f>
        <v>322</v>
      </c>
      <c r="I1054" s="294">
        <f>H1054-C1054</f>
        <v>-2337</v>
      </c>
      <c r="J1054" s="274">
        <f>(H1054/C1054-1)*100</f>
        <v>-87.8901842798044</v>
      </c>
    </row>
    <row r="1055" spans="1:10">
      <c r="A1055" s="298" t="s">
        <v>955</v>
      </c>
      <c r="B1055" s="308">
        <v>1899</v>
      </c>
      <c r="C1055" s="304">
        <v>2653.889681</v>
      </c>
      <c r="D1055" s="308">
        <f>SUM(D1056:D1064)</f>
        <v>919</v>
      </c>
      <c r="E1055" s="278">
        <f>D1055/C1055*100</f>
        <v>34.6284175480013</v>
      </c>
      <c r="F1055" s="276">
        <f>D1055-B1055</f>
        <v>-980</v>
      </c>
      <c r="G1055" s="279">
        <f>(D1055/B1055-1)*100</f>
        <v>-51.6061084781464</v>
      </c>
      <c r="H1055" s="304">
        <f>SUM(H1056:H1064)</f>
        <v>322</v>
      </c>
      <c r="I1055" s="295">
        <f>H1055-C1055</f>
        <v>-2331.889681</v>
      </c>
      <c r="J1055" s="279">
        <f>(H1055/C1055-1)*100</f>
        <v>-87.866865668709</v>
      </c>
    </row>
    <row r="1056" s="208" customFormat="1" spans="1:12">
      <c r="A1056" s="283" t="s">
        <v>738</v>
      </c>
      <c r="B1056" s="240">
        <v>124</v>
      </c>
      <c r="C1056" s="281">
        <v>120.26296</v>
      </c>
      <c r="D1056" s="240">
        <v>102</v>
      </c>
      <c r="E1056" s="227"/>
      <c r="F1056" s="228"/>
      <c r="G1056" s="229"/>
      <c r="H1056" s="281">
        <f t="shared" ref="H1056:H1064" si="77">L1056+M1056+N1056</f>
        <v>106</v>
      </c>
      <c r="I1056" s="240"/>
      <c r="J1056" s="229"/>
      <c r="L1056" s="208">
        <v>106</v>
      </c>
    </row>
    <row r="1057" s="208" customFormat="1" spans="1:12">
      <c r="A1057" s="283" t="s">
        <v>739</v>
      </c>
      <c r="B1057" s="240">
        <v>5</v>
      </c>
      <c r="C1057" s="281">
        <v>32.8</v>
      </c>
      <c r="D1057" s="240">
        <v>62</v>
      </c>
      <c r="E1057" s="227"/>
      <c r="F1057" s="228"/>
      <c r="G1057" s="229"/>
      <c r="H1057" s="281">
        <f t="shared" si="77"/>
        <v>26</v>
      </c>
      <c r="I1057" s="240"/>
      <c r="J1057" s="229"/>
      <c r="L1057" s="208">
        <v>26</v>
      </c>
    </row>
    <row r="1058" s="208" customFormat="1" spans="1:10">
      <c r="A1058" s="283" t="s">
        <v>740</v>
      </c>
      <c r="B1058" s="240">
        <v>0</v>
      </c>
      <c r="C1058" s="281">
        <v>0</v>
      </c>
      <c r="D1058" s="240"/>
      <c r="E1058" s="227"/>
      <c r="F1058" s="240"/>
      <c r="G1058" s="229"/>
      <c r="H1058" s="281">
        <f t="shared" si="77"/>
        <v>0</v>
      </c>
      <c r="I1058" s="240"/>
      <c r="J1058" s="229"/>
    </row>
    <row r="1059" s="208" customFormat="1" spans="1:10">
      <c r="A1059" s="283" t="s">
        <v>956</v>
      </c>
      <c r="B1059" s="240">
        <v>0</v>
      </c>
      <c r="C1059" s="281">
        <v>0</v>
      </c>
      <c r="D1059" s="240"/>
      <c r="E1059" s="227"/>
      <c r="F1059" s="240"/>
      <c r="G1059" s="229"/>
      <c r="H1059" s="281">
        <f t="shared" si="77"/>
        <v>0</v>
      </c>
      <c r="I1059" s="240"/>
      <c r="J1059" s="229"/>
    </row>
    <row r="1060" s="208" customFormat="1" spans="1:10">
      <c r="A1060" s="283" t="s">
        <v>957</v>
      </c>
      <c r="B1060" s="240">
        <v>0</v>
      </c>
      <c r="C1060" s="281">
        <v>0</v>
      </c>
      <c r="D1060" s="240"/>
      <c r="E1060" s="227"/>
      <c r="F1060" s="240"/>
      <c r="G1060" s="229"/>
      <c r="H1060" s="281">
        <f t="shared" si="77"/>
        <v>0</v>
      </c>
      <c r="I1060" s="240"/>
      <c r="J1060" s="229"/>
    </row>
    <row r="1061" s="208" customFormat="1" spans="1:10">
      <c r="A1061" s="283" t="s">
        <v>958</v>
      </c>
      <c r="B1061" s="240">
        <v>0</v>
      </c>
      <c r="C1061" s="281">
        <v>0</v>
      </c>
      <c r="D1061" s="240"/>
      <c r="E1061" s="227"/>
      <c r="F1061" s="240"/>
      <c r="G1061" s="229"/>
      <c r="H1061" s="281">
        <f t="shared" si="77"/>
        <v>0</v>
      </c>
      <c r="I1061" s="240"/>
      <c r="J1061" s="229"/>
    </row>
    <row r="1062" s="208" customFormat="1" spans="1:14">
      <c r="A1062" s="283" t="s">
        <v>959</v>
      </c>
      <c r="B1062" s="240">
        <v>898</v>
      </c>
      <c r="C1062" s="281">
        <v>401.2</v>
      </c>
      <c r="D1062" s="240"/>
      <c r="E1062" s="227"/>
      <c r="F1062" s="228"/>
      <c r="G1062" s="229"/>
      <c r="H1062" s="281">
        <f t="shared" si="77"/>
        <v>190</v>
      </c>
      <c r="I1062" s="240"/>
      <c r="J1062" s="229"/>
      <c r="N1062" s="208">
        <v>190</v>
      </c>
    </row>
    <row r="1063" s="208" customFormat="1" spans="1:10">
      <c r="A1063" s="283" t="s">
        <v>757</v>
      </c>
      <c r="B1063" s="240">
        <v>0</v>
      </c>
      <c r="C1063" s="281">
        <v>0</v>
      </c>
      <c r="D1063" s="240"/>
      <c r="E1063" s="227"/>
      <c r="F1063" s="228"/>
      <c r="G1063" s="229"/>
      <c r="H1063" s="281">
        <f t="shared" si="77"/>
        <v>0</v>
      </c>
      <c r="I1063" s="240"/>
      <c r="J1063" s="229"/>
    </row>
    <row r="1064" s="208" customFormat="1" spans="1:10">
      <c r="A1064" s="283" t="s">
        <v>960</v>
      </c>
      <c r="B1064" s="240">
        <v>872</v>
      </c>
      <c r="C1064" s="281">
        <v>2099.626721</v>
      </c>
      <c r="D1064" s="240">
        <v>755</v>
      </c>
      <c r="E1064" s="227"/>
      <c r="F1064" s="228"/>
      <c r="G1064" s="229"/>
      <c r="H1064" s="281">
        <f t="shared" si="77"/>
        <v>0</v>
      </c>
      <c r="I1064" s="240"/>
      <c r="J1064" s="229"/>
    </row>
    <row r="1065" spans="1:10">
      <c r="A1065" s="298" t="s">
        <v>961</v>
      </c>
      <c r="B1065" s="308"/>
      <c r="C1065" s="304"/>
      <c r="D1065" s="308"/>
      <c r="E1065" s="278"/>
      <c r="F1065" s="276"/>
      <c r="G1065" s="279"/>
      <c r="H1065" s="304"/>
      <c r="I1065" s="295">
        <f>H1065-C1065</f>
        <v>0</v>
      </c>
      <c r="J1065" s="279"/>
    </row>
    <row r="1066" spans="1:10">
      <c r="A1066" s="167" t="s">
        <v>738</v>
      </c>
      <c r="B1066" s="240"/>
      <c r="C1066" s="281">
        <v>0</v>
      </c>
      <c r="D1066" s="240"/>
      <c r="E1066" s="227"/>
      <c r="F1066" s="240"/>
      <c r="G1066" s="229"/>
      <c r="H1066" s="281">
        <f>L1066+M1066+N1066</f>
        <v>0</v>
      </c>
      <c r="I1066" s="240">
        <v>0</v>
      </c>
      <c r="J1066" s="229">
        <v>0</v>
      </c>
    </row>
    <row r="1067" spans="1:10">
      <c r="A1067" s="167" t="s">
        <v>739</v>
      </c>
      <c r="B1067" s="240"/>
      <c r="C1067" s="281">
        <v>0</v>
      </c>
      <c r="D1067" s="240"/>
      <c r="E1067" s="227"/>
      <c r="F1067" s="240"/>
      <c r="G1067" s="229"/>
      <c r="H1067" s="281">
        <f>L1067+M1067+N1067</f>
        <v>0</v>
      </c>
      <c r="I1067" s="240">
        <v>0</v>
      </c>
      <c r="J1067" s="229">
        <v>0</v>
      </c>
    </row>
    <row r="1068" spans="1:10">
      <c r="A1068" s="167" t="s">
        <v>740</v>
      </c>
      <c r="B1068" s="240"/>
      <c r="C1068" s="281">
        <v>0</v>
      </c>
      <c r="D1068" s="240"/>
      <c r="E1068" s="227"/>
      <c r="F1068" s="240"/>
      <c r="G1068" s="229"/>
      <c r="H1068" s="281">
        <f>L1068+M1068+N1068</f>
        <v>0</v>
      </c>
      <c r="I1068" s="240">
        <v>0</v>
      </c>
      <c r="J1068" s="229">
        <v>0</v>
      </c>
    </row>
    <row r="1069" spans="1:10">
      <c r="A1069" s="167" t="s">
        <v>962</v>
      </c>
      <c r="B1069" s="240"/>
      <c r="C1069" s="281">
        <v>0</v>
      </c>
      <c r="D1069" s="240"/>
      <c r="E1069" s="227"/>
      <c r="F1069" s="240"/>
      <c r="G1069" s="229"/>
      <c r="H1069" s="281">
        <f>L1069+M1069+N1069</f>
        <v>0</v>
      </c>
      <c r="I1069" s="240">
        <v>0</v>
      </c>
      <c r="J1069" s="229">
        <v>0</v>
      </c>
    </row>
    <row r="1070" spans="1:10">
      <c r="A1070" s="167" t="s">
        <v>963</v>
      </c>
      <c r="B1070" s="240"/>
      <c r="C1070" s="281">
        <v>0</v>
      </c>
      <c r="D1070" s="240"/>
      <c r="E1070" s="227"/>
      <c r="F1070" s="228"/>
      <c r="G1070" s="229"/>
      <c r="H1070" s="281">
        <f t="shared" ref="H1070:H1077" si="78">L1070+M1070+N1070</f>
        <v>0</v>
      </c>
      <c r="I1070" s="240">
        <v>0</v>
      </c>
      <c r="J1070" s="229">
        <v>0</v>
      </c>
    </row>
    <row r="1071" spans="1:10">
      <c r="A1071" s="298" t="s">
        <v>964</v>
      </c>
      <c r="B1071" s="308"/>
      <c r="C1071" s="304">
        <v>4.66</v>
      </c>
      <c r="D1071" s="308">
        <f>SUM(D1072:D1073)</f>
        <v>2</v>
      </c>
      <c r="E1071" s="278"/>
      <c r="F1071" s="276">
        <f>D1071-B1071</f>
        <v>2</v>
      </c>
      <c r="G1071" s="279"/>
      <c r="H1071" s="304"/>
      <c r="I1071" s="295">
        <f>H1071-C1071</f>
        <v>-4.66</v>
      </c>
      <c r="J1071" s="279"/>
    </row>
    <row r="1072" spans="1:10">
      <c r="A1072" s="167" t="s">
        <v>965</v>
      </c>
      <c r="B1072" s="240"/>
      <c r="C1072" s="281">
        <v>0</v>
      </c>
      <c r="D1072" s="240"/>
      <c r="E1072" s="227"/>
      <c r="F1072" s="228"/>
      <c r="G1072" s="229"/>
      <c r="H1072" s="281">
        <f t="shared" si="78"/>
        <v>0</v>
      </c>
      <c r="I1072" s="240"/>
      <c r="J1072" s="229"/>
    </row>
    <row r="1073" spans="1:10">
      <c r="A1073" s="167" t="s">
        <v>966</v>
      </c>
      <c r="B1073" s="240"/>
      <c r="C1073" s="281">
        <v>4.66</v>
      </c>
      <c r="D1073" s="240">
        <v>2</v>
      </c>
      <c r="E1073" s="227"/>
      <c r="F1073" s="228"/>
      <c r="G1073" s="229"/>
      <c r="H1073" s="281">
        <f t="shared" si="78"/>
        <v>0</v>
      </c>
      <c r="I1073" s="240"/>
      <c r="J1073" s="229"/>
    </row>
    <row r="1074" s="208" customFormat="1" spans="1:10">
      <c r="A1074" s="270" t="s">
        <v>967</v>
      </c>
      <c r="B1074" s="271">
        <f>SUM(B1075:B1077)</f>
        <v>211</v>
      </c>
      <c r="C1074" s="272">
        <v>3.77</v>
      </c>
      <c r="D1074" s="271">
        <f>SUM(D1075:D1077)</f>
        <v>1767</v>
      </c>
      <c r="E1074" s="273"/>
      <c r="F1074" s="271">
        <f t="shared" ref="F1074:F1079" si="79">D1074-B1074</f>
        <v>1556</v>
      </c>
      <c r="G1074" s="274">
        <f>(D1074/B1074-1)*100</f>
        <v>737.440758293839</v>
      </c>
      <c r="H1074" s="272">
        <f>SUM(H1075+H1076+H1077)</f>
        <v>12</v>
      </c>
      <c r="I1074" s="294">
        <f t="shared" ref="I1074:I1079" si="80">H1074-C1074</f>
        <v>8.23</v>
      </c>
      <c r="J1074" s="274">
        <f>(H1074/C1074-1)*100</f>
        <v>218.302387267904</v>
      </c>
    </row>
    <row r="1075" spans="1:10">
      <c r="A1075" s="298" t="s">
        <v>968</v>
      </c>
      <c r="B1075" s="295"/>
      <c r="C1075" s="304"/>
      <c r="D1075" s="295"/>
      <c r="E1075" s="278"/>
      <c r="F1075" s="276">
        <f t="shared" si="79"/>
        <v>0</v>
      </c>
      <c r="G1075" s="279"/>
      <c r="H1075" s="304">
        <f t="shared" si="78"/>
        <v>0</v>
      </c>
      <c r="I1075" s="295">
        <f t="shared" si="80"/>
        <v>0</v>
      </c>
      <c r="J1075" s="279"/>
    </row>
    <row r="1076" spans="1:10">
      <c r="A1076" s="298" t="s">
        <v>969</v>
      </c>
      <c r="B1076" s="295">
        <v>32</v>
      </c>
      <c r="C1076" s="304"/>
      <c r="D1076" s="295">
        <v>1757</v>
      </c>
      <c r="E1076" s="278" t="e">
        <f>D1076/C1076*100</f>
        <v>#DIV/0!</v>
      </c>
      <c r="F1076" s="276">
        <f t="shared" si="79"/>
        <v>1725</v>
      </c>
      <c r="G1076" s="279">
        <f>(D1076/B1076-1)*100</f>
        <v>5390.625</v>
      </c>
      <c r="H1076" s="304">
        <f t="shared" si="78"/>
        <v>0</v>
      </c>
      <c r="I1076" s="295">
        <f t="shared" si="80"/>
        <v>0</v>
      </c>
      <c r="J1076" s="279" t="e">
        <f>(H1076/C1076-1)*100</f>
        <v>#DIV/0!</v>
      </c>
    </row>
    <row r="1077" spans="1:14">
      <c r="A1077" s="298" t="s">
        <v>970</v>
      </c>
      <c r="B1077" s="295">
        <v>179</v>
      </c>
      <c r="C1077" s="304">
        <v>3.77</v>
      </c>
      <c r="D1077" s="295">
        <v>10</v>
      </c>
      <c r="E1077" s="278"/>
      <c r="F1077" s="276">
        <f t="shared" si="79"/>
        <v>-169</v>
      </c>
      <c r="G1077" s="279"/>
      <c r="H1077" s="304">
        <f t="shared" si="78"/>
        <v>12</v>
      </c>
      <c r="I1077" s="295">
        <f t="shared" si="80"/>
        <v>8.23</v>
      </c>
      <c r="J1077" s="279"/>
      <c r="L1077">
        <v>8</v>
      </c>
      <c r="N1077">
        <v>4</v>
      </c>
    </row>
    <row r="1078" s="208" customFormat="1" spans="1:10">
      <c r="A1078" s="270" t="s">
        <v>971</v>
      </c>
      <c r="B1078" s="271">
        <f>B1079+B1099+B1114</f>
        <v>6883</v>
      </c>
      <c r="C1078" s="272">
        <v>1099.383102</v>
      </c>
      <c r="D1078" s="271">
        <f>D1079+D1099+D1114</f>
        <v>1572</v>
      </c>
      <c r="E1078" s="273">
        <f>D1078/C1078*100</f>
        <v>142.989281638058</v>
      </c>
      <c r="F1078" s="271">
        <f t="shared" si="79"/>
        <v>-5311</v>
      </c>
      <c r="G1078" s="274">
        <f>(D1078/B1078-1)*100</f>
        <v>-77.1611216039518</v>
      </c>
      <c r="H1078" s="272">
        <f>H1079+H1099+H1114</f>
        <v>1178</v>
      </c>
      <c r="I1078" s="294">
        <f t="shared" si="80"/>
        <v>78.616898</v>
      </c>
      <c r="J1078" s="274">
        <f>(H1078/C1078-1)*100</f>
        <v>7.1510011257204</v>
      </c>
    </row>
    <row r="1079" spans="1:10">
      <c r="A1079" s="298" t="s">
        <v>972</v>
      </c>
      <c r="B1079" s="308">
        <v>6793</v>
      </c>
      <c r="C1079" s="304">
        <v>1053.826988</v>
      </c>
      <c r="D1079" s="308">
        <f>SUM(D1080:D1098)</f>
        <v>1465</v>
      </c>
      <c r="E1079" s="278">
        <f>D1079/C1079*100</f>
        <v>139.017126784762</v>
      </c>
      <c r="F1079" s="276">
        <f t="shared" si="79"/>
        <v>-5328</v>
      </c>
      <c r="G1079" s="279">
        <f>(D1079/B1079-1)*100</f>
        <v>-78.4336817311939</v>
      </c>
      <c r="H1079" s="304">
        <f>SUM(H1080:H1098)</f>
        <v>1104</v>
      </c>
      <c r="I1079" s="295">
        <f t="shared" si="80"/>
        <v>50.173012</v>
      </c>
      <c r="J1079" s="279">
        <f>(H1079/C1079-1)*100</f>
        <v>4.76102933131561</v>
      </c>
    </row>
    <row r="1080" s="208" customFormat="1" spans="1:12">
      <c r="A1080" s="283" t="s">
        <v>738</v>
      </c>
      <c r="B1080" s="240">
        <v>350</v>
      </c>
      <c r="C1080" s="281">
        <v>378.815383</v>
      </c>
      <c r="D1080" s="240">
        <v>519</v>
      </c>
      <c r="E1080" s="227">
        <f>D1080/C1080*100</f>
        <v>137.006051837129</v>
      </c>
      <c r="F1080" s="228"/>
      <c r="G1080" s="229"/>
      <c r="H1080" s="281">
        <f t="shared" ref="H1080:H1098" si="81">L1080+M1080+N1080</f>
        <v>538</v>
      </c>
      <c r="I1080" s="240"/>
      <c r="J1080" s="229"/>
      <c r="L1080" s="208">
        <v>538</v>
      </c>
    </row>
    <row r="1081" s="208" customFormat="1" spans="1:12">
      <c r="A1081" s="283" t="s">
        <v>739</v>
      </c>
      <c r="B1081" s="240">
        <v>1</v>
      </c>
      <c r="C1081" s="281">
        <v>8.54</v>
      </c>
      <c r="D1081" s="240">
        <v>13</v>
      </c>
      <c r="E1081" s="227">
        <f>D1081/C1081*100</f>
        <v>152.224824355972</v>
      </c>
      <c r="F1081" s="240"/>
      <c r="G1081" s="229"/>
      <c r="H1081" s="281">
        <f t="shared" si="81"/>
        <v>18</v>
      </c>
      <c r="I1081" s="240"/>
      <c r="J1081" s="229"/>
      <c r="L1081" s="208">
        <v>18</v>
      </c>
    </row>
    <row r="1082" s="208" customFormat="1" spans="1:10">
      <c r="A1082" s="283" t="s">
        <v>740</v>
      </c>
      <c r="B1082" s="240">
        <v>0</v>
      </c>
      <c r="C1082" s="281">
        <v>0</v>
      </c>
      <c r="D1082" s="240"/>
      <c r="E1082" s="227"/>
      <c r="F1082" s="240"/>
      <c r="G1082" s="229"/>
      <c r="H1082" s="281">
        <f t="shared" si="81"/>
        <v>0</v>
      </c>
      <c r="I1082" s="240"/>
      <c r="J1082" s="229"/>
    </row>
    <row r="1083" s="208" customFormat="1" spans="1:10">
      <c r="A1083" s="283" t="s">
        <v>973</v>
      </c>
      <c r="B1083" s="240">
        <v>0</v>
      </c>
      <c r="C1083" s="281">
        <v>0</v>
      </c>
      <c r="D1083" s="240"/>
      <c r="E1083" s="227"/>
      <c r="F1083" s="240"/>
      <c r="G1083" s="229"/>
      <c r="H1083" s="281">
        <f t="shared" si="81"/>
        <v>0</v>
      </c>
      <c r="I1083" s="240"/>
      <c r="J1083" s="229"/>
    </row>
    <row r="1084" s="208" customFormat="1" spans="1:10">
      <c r="A1084" s="283" t="s">
        <v>974</v>
      </c>
      <c r="B1084" s="240"/>
      <c r="C1084" s="281">
        <v>0</v>
      </c>
      <c r="D1084" s="240"/>
      <c r="E1084" s="227"/>
      <c r="F1084" s="240"/>
      <c r="G1084" s="229"/>
      <c r="H1084" s="281">
        <f t="shared" si="81"/>
        <v>0</v>
      </c>
      <c r="I1084" s="240"/>
      <c r="J1084" s="229"/>
    </row>
    <row r="1085" s="208" customFormat="1" spans="1:12">
      <c r="A1085" s="283" t="s">
        <v>975</v>
      </c>
      <c r="B1085" s="240">
        <v>147</v>
      </c>
      <c r="C1085" s="281">
        <v>158.536471</v>
      </c>
      <c r="D1085" s="240">
        <v>176</v>
      </c>
      <c r="E1085" s="227">
        <f>D1085/C1085*100</f>
        <v>111.015464700233</v>
      </c>
      <c r="F1085" s="228"/>
      <c r="G1085" s="229"/>
      <c r="H1085" s="281">
        <f t="shared" si="81"/>
        <v>215</v>
      </c>
      <c r="I1085" s="240"/>
      <c r="J1085" s="229"/>
      <c r="L1085" s="208">
        <v>215</v>
      </c>
    </row>
    <row r="1086" s="208" customFormat="1" spans="1:10">
      <c r="A1086" s="283" t="s">
        <v>976</v>
      </c>
      <c r="B1086" s="240"/>
      <c r="C1086" s="281">
        <v>0</v>
      </c>
      <c r="D1086" s="240"/>
      <c r="E1086" s="227"/>
      <c r="F1086" s="240"/>
      <c r="G1086" s="229"/>
      <c r="H1086" s="281">
        <f t="shared" si="81"/>
        <v>0</v>
      </c>
      <c r="I1086" s="240"/>
      <c r="J1086" s="229"/>
    </row>
    <row r="1087" s="208" customFormat="1" spans="1:10">
      <c r="A1087" s="283" t="s">
        <v>977</v>
      </c>
      <c r="B1087" s="240"/>
      <c r="C1087" s="281">
        <v>0</v>
      </c>
      <c r="D1087" s="240"/>
      <c r="E1087" s="227"/>
      <c r="F1087" s="240"/>
      <c r="G1087" s="229"/>
      <c r="H1087" s="281">
        <f t="shared" si="81"/>
        <v>0</v>
      </c>
      <c r="I1087" s="240"/>
      <c r="J1087" s="229"/>
    </row>
    <row r="1088" s="208" customFormat="1" spans="1:12">
      <c r="A1088" s="283" t="s">
        <v>978</v>
      </c>
      <c r="B1088" s="240">
        <v>225</v>
      </c>
      <c r="C1088" s="281">
        <v>236.463815</v>
      </c>
      <c r="D1088" s="240">
        <v>203</v>
      </c>
      <c r="E1088" s="227"/>
      <c r="F1088" s="240"/>
      <c r="G1088" s="229"/>
      <c r="H1088" s="281">
        <f t="shared" si="81"/>
        <v>193</v>
      </c>
      <c r="I1088" s="240"/>
      <c r="J1088" s="229"/>
      <c r="L1088" s="208">
        <v>193</v>
      </c>
    </row>
    <row r="1089" s="208" customFormat="1" spans="1:10">
      <c r="A1089" s="283" t="s">
        <v>979</v>
      </c>
      <c r="B1089" s="240"/>
      <c r="C1089" s="281">
        <v>0</v>
      </c>
      <c r="D1089" s="240"/>
      <c r="E1089" s="227" t="e">
        <f>D1089/C1089*100</f>
        <v>#DIV/0!</v>
      </c>
      <c r="F1089" s="240"/>
      <c r="G1089" s="229"/>
      <c r="H1089" s="281">
        <f t="shared" si="81"/>
        <v>0</v>
      </c>
      <c r="I1089" s="240"/>
      <c r="J1089" s="229"/>
    </row>
    <row r="1090" s="208" customFormat="1" spans="1:12">
      <c r="A1090" s="283" t="s">
        <v>980</v>
      </c>
      <c r="B1090" s="240">
        <v>108</v>
      </c>
      <c r="C1090" s="281">
        <v>117.939354</v>
      </c>
      <c r="D1090" s="240">
        <v>90</v>
      </c>
      <c r="E1090" s="227">
        <f>D1090/C1090*100</f>
        <v>76.310406109228</v>
      </c>
      <c r="F1090" s="240"/>
      <c r="G1090" s="229"/>
      <c r="H1090" s="281">
        <f t="shared" si="81"/>
        <v>114</v>
      </c>
      <c r="I1090" s="240"/>
      <c r="J1090" s="229"/>
      <c r="L1090" s="208">
        <v>114</v>
      </c>
    </row>
    <row r="1091" s="208" customFormat="1" spans="1:10">
      <c r="A1091" s="283" t="s">
        <v>981</v>
      </c>
      <c r="B1091" s="240"/>
      <c r="C1091" s="281">
        <v>0</v>
      </c>
      <c r="D1091" s="240"/>
      <c r="E1091" s="227"/>
      <c r="F1091" s="240"/>
      <c r="G1091" s="229"/>
      <c r="H1091" s="281">
        <f t="shared" si="81"/>
        <v>0</v>
      </c>
      <c r="I1091" s="240"/>
      <c r="J1091" s="229"/>
    </row>
    <row r="1092" s="208" customFormat="1" spans="1:10">
      <c r="A1092" s="283" t="s">
        <v>982</v>
      </c>
      <c r="B1092" s="240">
        <v>38</v>
      </c>
      <c r="C1092" s="281">
        <v>0</v>
      </c>
      <c r="D1092" s="240"/>
      <c r="E1092" s="227"/>
      <c r="F1092" s="240"/>
      <c r="G1092" s="229"/>
      <c r="H1092" s="281">
        <f t="shared" si="81"/>
        <v>0</v>
      </c>
      <c r="I1092" s="240"/>
      <c r="J1092" s="229"/>
    </row>
    <row r="1093" s="208" customFormat="1" spans="1:10">
      <c r="A1093" s="283" t="s">
        <v>983</v>
      </c>
      <c r="B1093" s="240"/>
      <c r="C1093" s="281">
        <v>0</v>
      </c>
      <c r="D1093" s="240"/>
      <c r="E1093" s="227"/>
      <c r="F1093" s="240"/>
      <c r="G1093" s="229"/>
      <c r="H1093" s="281">
        <f t="shared" si="81"/>
        <v>0</v>
      </c>
      <c r="I1093" s="240"/>
      <c r="J1093" s="229"/>
    </row>
    <row r="1094" s="208" customFormat="1" spans="1:10">
      <c r="A1094" s="283" t="s">
        <v>984</v>
      </c>
      <c r="B1094" s="240"/>
      <c r="C1094" s="281">
        <v>0</v>
      </c>
      <c r="D1094" s="240"/>
      <c r="E1094" s="227"/>
      <c r="F1094" s="240"/>
      <c r="G1094" s="229"/>
      <c r="H1094" s="281">
        <f t="shared" si="81"/>
        <v>0</v>
      </c>
      <c r="I1094" s="240"/>
      <c r="J1094" s="229"/>
    </row>
    <row r="1095" s="208" customFormat="1" spans="1:10">
      <c r="A1095" s="283" t="s">
        <v>985</v>
      </c>
      <c r="B1095" s="240"/>
      <c r="C1095" s="281">
        <v>0</v>
      </c>
      <c r="D1095" s="240"/>
      <c r="E1095" s="227"/>
      <c r="F1095" s="240"/>
      <c r="G1095" s="229"/>
      <c r="H1095" s="281">
        <f t="shared" si="81"/>
        <v>0</v>
      </c>
      <c r="I1095" s="240"/>
      <c r="J1095" s="229"/>
    </row>
    <row r="1096" s="208" customFormat="1" spans="1:10">
      <c r="A1096" s="283" t="s">
        <v>986</v>
      </c>
      <c r="B1096" s="240"/>
      <c r="C1096" s="281">
        <v>0</v>
      </c>
      <c r="D1096" s="240"/>
      <c r="E1096" s="227"/>
      <c r="F1096" s="228"/>
      <c r="G1096" s="229"/>
      <c r="H1096" s="281">
        <f t="shared" si="81"/>
        <v>0</v>
      </c>
      <c r="I1096" s="240"/>
      <c r="J1096" s="229"/>
    </row>
    <row r="1097" s="208" customFormat="1" spans="1:12">
      <c r="A1097" s="283" t="s">
        <v>757</v>
      </c>
      <c r="B1097" s="240"/>
      <c r="C1097" s="281">
        <v>5.46</v>
      </c>
      <c r="D1097" s="240"/>
      <c r="E1097" s="227">
        <f>D1097/C1097*100</f>
        <v>0</v>
      </c>
      <c r="F1097" s="228"/>
      <c r="G1097" s="229"/>
      <c r="H1097" s="281">
        <f t="shared" si="81"/>
        <v>26</v>
      </c>
      <c r="I1097" s="240"/>
      <c r="J1097" s="229"/>
      <c r="L1097" s="208">
        <v>26</v>
      </c>
    </row>
    <row r="1098" s="208" customFormat="1" spans="1:10">
      <c r="A1098" s="283" t="s">
        <v>987</v>
      </c>
      <c r="B1098" s="240">
        <v>5924</v>
      </c>
      <c r="C1098" s="281">
        <v>148.071965</v>
      </c>
      <c r="D1098" s="240">
        <v>464</v>
      </c>
      <c r="E1098" s="227"/>
      <c r="F1098" s="228"/>
      <c r="G1098" s="229"/>
      <c r="H1098" s="281">
        <f t="shared" si="81"/>
        <v>0</v>
      </c>
      <c r="I1098" s="240"/>
      <c r="J1098" s="229"/>
    </row>
    <row r="1099" spans="1:10">
      <c r="A1099" s="298" t="s">
        <v>988</v>
      </c>
      <c r="B1099" s="308">
        <v>90</v>
      </c>
      <c r="C1099" s="304">
        <v>45.556114</v>
      </c>
      <c r="D1099" s="308">
        <f>SUM(D1100:D1113)</f>
        <v>107</v>
      </c>
      <c r="E1099" s="278">
        <f>D1099/C1099*100</f>
        <v>234.875169554629</v>
      </c>
      <c r="F1099" s="276">
        <f>D1099-B1099</f>
        <v>17</v>
      </c>
      <c r="G1099" s="279">
        <f>(D1099/B1099-1)*100</f>
        <v>18.8888888888889</v>
      </c>
      <c r="H1099" s="304">
        <f>SUM(H1100:H1113)</f>
        <v>74</v>
      </c>
      <c r="I1099" s="295">
        <f>H1099-C1099</f>
        <v>28.443886</v>
      </c>
      <c r="J1099" s="279">
        <f>(H1099/C1099-1)*100</f>
        <v>62.4370331499302</v>
      </c>
    </row>
    <row r="1100" s="208" customFormat="1" spans="1:10">
      <c r="A1100" s="283" t="s">
        <v>738</v>
      </c>
      <c r="B1100" s="240">
        <v>12</v>
      </c>
      <c r="C1100" s="307">
        <v>0</v>
      </c>
      <c r="D1100" s="240">
        <v>7</v>
      </c>
      <c r="E1100" s="227"/>
      <c r="F1100" s="228"/>
      <c r="G1100" s="229"/>
      <c r="H1100" s="281">
        <f t="shared" ref="H1100:H1113" si="82">L1100+M1100+N1100</f>
        <v>0</v>
      </c>
      <c r="I1100" s="240">
        <v>0</v>
      </c>
      <c r="J1100" s="229">
        <v>0</v>
      </c>
    </row>
    <row r="1101" s="208" customFormat="1" spans="1:12">
      <c r="A1101" s="283" t="s">
        <v>739</v>
      </c>
      <c r="B1101" s="240">
        <v>78</v>
      </c>
      <c r="C1101" s="307">
        <v>0</v>
      </c>
      <c r="D1101" s="240">
        <v>75</v>
      </c>
      <c r="E1101" s="227"/>
      <c r="F1101" s="228"/>
      <c r="G1101" s="229"/>
      <c r="H1101" s="281">
        <f t="shared" si="82"/>
        <v>74</v>
      </c>
      <c r="I1101" s="240">
        <v>0</v>
      </c>
      <c r="J1101" s="229">
        <v>0</v>
      </c>
      <c r="L1101" s="208">
        <v>74</v>
      </c>
    </row>
    <row r="1102" s="208" customFormat="1" spans="1:10">
      <c r="A1102" s="283" t="s">
        <v>740</v>
      </c>
      <c r="B1102" s="240"/>
      <c r="C1102" s="307">
        <v>0</v>
      </c>
      <c r="D1102" s="240"/>
      <c r="E1102" s="227"/>
      <c r="F1102" s="228"/>
      <c r="G1102" s="229"/>
      <c r="H1102" s="281">
        <f t="shared" si="82"/>
        <v>0</v>
      </c>
      <c r="I1102" s="240">
        <v>0</v>
      </c>
      <c r="J1102" s="229">
        <v>0</v>
      </c>
    </row>
    <row r="1103" s="208" customFormat="1" spans="1:10">
      <c r="A1103" s="283" t="s">
        <v>989</v>
      </c>
      <c r="B1103" s="240"/>
      <c r="C1103" s="307">
        <v>0</v>
      </c>
      <c r="D1103" s="240"/>
      <c r="E1103" s="227"/>
      <c r="F1103" s="228"/>
      <c r="G1103" s="229"/>
      <c r="H1103" s="281">
        <f t="shared" si="82"/>
        <v>0</v>
      </c>
      <c r="I1103" s="240">
        <v>0</v>
      </c>
      <c r="J1103" s="229">
        <v>0</v>
      </c>
    </row>
    <row r="1104" s="208" customFormat="1" spans="1:10">
      <c r="A1104" s="283" t="s">
        <v>990</v>
      </c>
      <c r="B1104" s="240"/>
      <c r="C1104" s="307">
        <v>0</v>
      </c>
      <c r="D1104" s="240"/>
      <c r="E1104" s="227"/>
      <c r="F1104" s="228"/>
      <c r="G1104" s="229"/>
      <c r="H1104" s="281">
        <f t="shared" si="82"/>
        <v>0</v>
      </c>
      <c r="I1104" s="240">
        <v>0</v>
      </c>
      <c r="J1104" s="229">
        <v>0</v>
      </c>
    </row>
    <row r="1105" s="208" customFormat="1" spans="1:10">
      <c r="A1105" s="283" t="s">
        <v>991</v>
      </c>
      <c r="B1105" s="240"/>
      <c r="C1105" s="307">
        <v>0</v>
      </c>
      <c r="D1105" s="240"/>
      <c r="E1105" s="227"/>
      <c r="F1105" s="228"/>
      <c r="G1105" s="229"/>
      <c r="H1105" s="281">
        <f t="shared" si="82"/>
        <v>0</v>
      </c>
      <c r="I1105" s="240"/>
      <c r="J1105" s="229"/>
    </row>
    <row r="1106" s="208" customFormat="1" spans="1:10">
      <c r="A1106" s="283" t="s">
        <v>992</v>
      </c>
      <c r="B1106" s="240"/>
      <c r="C1106" s="287">
        <v>0</v>
      </c>
      <c r="D1106" s="240"/>
      <c r="E1106" s="227"/>
      <c r="F1106" s="228"/>
      <c r="G1106" s="229"/>
      <c r="H1106" s="281">
        <f t="shared" si="82"/>
        <v>0</v>
      </c>
      <c r="I1106" s="240"/>
      <c r="J1106" s="229"/>
    </row>
    <row r="1107" s="208" customFormat="1" spans="1:10">
      <c r="A1107" s="283" t="s">
        <v>993</v>
      </c>
      <c r="B1107" s="240"/>
      <c r="C1107" s="287">
        <v>0</v>
      </c>
      <c r="D1107" s="240"/>
      <c r="E1107" s="227"/>
      <c r="F1107" s="228"/>
      <c r="G1107" s="229"/>
      <c r="H1107" s="281">
        <f t="shared" si="82"/>
        <v>0</v>
      </c>
      <c r="I1107" s="240"/>
      <c r="J1107" s="229"/>
    </row>
    <row r="1108" spans="1:10">
      <c r="A1108" s="167" t="s">
        <v>994</v>
      </c>
      <c r="B1108" s="240"/>
      <c r="C1108" s="287">
        <v>0</v>
      </c>
      <c r="D1108" s="240"/>
      <c r="E1108" s="227"/>
      <c r="F1108" s="228"/>
      <c r="G1108" s="229"/>
      <c r="H1108" s="281">
        <f t="shared" si="82"/>
        <v>0</v>
      </c>
      <c r="I1108" s="240"/>
      <c r="J1108" s="229"/>
    </row>
    <row r="1109" spans="1:10">
      <c r="A1109" s="167" t="s">
        <v>995</v>
      </c>
      <c r="B1109" s="240"/>
      <c r="C1109" s="287">
        <v>0</v>
      </c>
      <c r="D1109" s="240"/>
      <c r="E1109" s="227"/>
      <c r="F1109" s="228"/>
      <c r="G1109" s="229"/>
      <c r="H1109" s="281">
        <f t="shared" si="82"/>
        <v>0</v>
      </c>
      <c r="I1109" s="240"/>
      <c r="J1109" s="229"/>
    </row>
    <row r="1110" spans="1:10">
      <c r="A1110" s="167" t="s">
        <v>996</v>
      </c>
      <c r="B1110" s="240"/>
      <c r="C1110" s="287">
        <v>0</v>
      </c>
      <c r="D1110" s="240"/>
      <c r="E1110" s="227"/>
      <c r="F1110" s="228"/>
      <c r="G1110" s="229"/>
      <c r="H1110" s="281">
        <f t="shared" si="82"/>
        <v>0</v>
      </c>
      <c r="I1110" s="240"/>
      <c r="J1110" s="229"/>
    </row>
    <row r="1111" spans="1:10">
      <c r="A1111" s="167" t="s">
        <v>997</v>
      </c>
      <c r="B1111" s="240"/>
      <c r="C1111" s="287">
        <v>0</v>
      </c>
      <c r="D1111" s="240"/>
      <c r="E1111" s="227"/>
      <c r="F1111" s="228"/>
      <c r="G1111" s="229"/>
      <c r="H1111" s="281">
        <f t="shared" si="82"/>
        <v>0</v>
      </c>
      <c r="I1111" s="240">
        <v>0</v>
      </c>
      <c r="J1111" s="229">
        <v>0</v>
      </c>
    </row>
    <row r="1112" spans="1:10">
      <c r="A1112" s="167" t="s">
        <v>998</v>
      </c>
      <c r="B1112" s="240"/>
      <c r="C1112" s="287">
        <v>0</v>
      </c>
      <c r="D1112" s="240"/>
      <c r="E1112" s="227"/>
      <c r="F1112" s="228"/>
      <c r="G1112" s="229"/>
      <c r="H1112" s="281">
        <f t="shared" si="82"/>
        <v>0</v>
      </c>
      <c r="I1112" s="240">
        <v>0</v>
      </c>
      <c r="J1112" s="229">
        <v>0</v>
      </c>
    </row>
    <row r="1113" spans="1:10">
      <c r="A1113" s="167" t="s">
        <v>999</v>
      </c>
      <c r="B1113" s="240"/>
      <c r="C1113" s="287">
        <v>45.556114</v>
      </c>
      <c r="D1113" s="240">
        <v>25</v>
      </c>
      <c r="E1113" s="227"/>
      <c r="F1113" s="228"/>
      <c r="G1113" s="229"/>
      <c r="H1113" s="281">
        <f t="shared" si="82"/>
        <v>0</v>
      </c>
      <c r="I1113" s="240">
        <v>0</v>
      </c>
      <c r="J1113" s="229">
        <v>0</v>
      </c>
    </row>
    <row r="1114" spans="1:10">
      <c r="A1114" s="298" t="s">
        <v>1000</v>
      </c>
      <c r="B1114" s="295"/>
      <c r="C1114" s="304"/>
      <c r="D1114" s="295"/>
      <c r="E1114" s="278"/>
      <c r="F1114" s="276">
        <f>D1114-B1114</f>
        <v>0</v>
      </c>
      <c r="G1114" s="279"/>
      <c r="H1114" s="304"/>
      <c r="I1114" s="295">
        <f>H1114-C1114</f>
        <v>0</v>
      </c>
      <c r="J1114" s="279"/>
    </row>
    <row r="1115" s="208" customFormat="1" spans="1:10">
      <c r="A1115" s="270" t="s">
        <v>1001</v>
      </c>
      <c r="B1115" s="271">
        <f>B1116+B1127+B1131</f>
        <v>23531</v>
      </c>
      <c r="C1115" s="272">
        <v>14516.483977</v>
      </c>
      <c r="D1115" s="271">
        <f>D1116+D1127+D1131</f>
        <v>10261</v>
      </c>
      <c r="E1115" s="273">
        <f>D1115/C1115*100</f>
        <v>70.6851605130938</v>
      </c>
      <c r="F1115" s="271">
        <f>D1115-B1115</f>
        <v>-13270</v>
      </c>
      <c r="G1115" s="274">
        <f>(D1115/B1115-1)*100</f>
        <v>-56.3936934256938</v>
      </c>
      <c r="H1115" s="272">
        <f>H1116+H1127+H1131</f>
        <v>7739</v>
      </c>
      <c r="I1115" s="294">
        <f>H1115-C1115</f>
        <v>-6777.483977</v>
      </c>
      <c r="J1115" s="274">
        <f>(H1115/C1115-1)*100</f>
        <v>-46.6881924558198</v>
      </c>
    </row>
    <row r="1116" spans="1:10">
      <c r="A1116" s="298" t="s">
        <v>1002</v>
      </c>
      <c r="B1116" s="308">
        <v>16123</v>
      </c>
      <c r="C1116" s="304">
        <v>6137.44</v>
      </c>
      <c r="D1116" s="308">
        <f>SUM(D1117:D1126)</f>
        <v>2299</v>
      </c>
      <c r="E1116" s="278">
        <f>D1116/C1116*100</f>
        <v>37.4586146667014</v>
      </c>
      <c r="F1116" s="276">
        <f>D1116-B1116</f>
        <v>-13824</v>
      </c>
      <c r="G1116" s="279">
        <f>(D1116/B1116-1)*100</f>
        <v>-85.7408670842895</v>
      </c>
      <c r="H1116" s="304">
        <f>SUM(H1117:H1126)</f>
        <v>626</v>
      </c>
      <c r="I1116" s="295">
        <f>H1116-C1116</f>
        <v>-5511.44</v>
      </c>
      <c r="J1116" s="279">
        <f>(H1116/C1116-1)*100</f>
        <v>-89.8003076201152</v>
      </c>
    </row>
    <row r="1117" s="208" customFormat="1" spans="1:10">
      <c r="A1117" s="283" t="s">
        <v>1003</v>
      </c>
      <c r="B1117" s="240">
        <v>0</v>
      </c>
      <c r="C1117" s="307">
        <v>0</v>
      </c>
      <c r="D1117" s="240"/>
      <c r="E1117" s="227"/>
      <c r="F1117" s="228"/>
      <c r="G1117" s="229"/>
      <c r="H1117" s="281">
        <f t="shared" ref="H1117:H1126" si="83">L1117+M1117+N1117</f>
        <v>0</v>
      </c>
      <c r="I1117" s="240"/>
      <c r="J1117" s="229">
        <v>0</v>
      </c>
    </row>
    <row r="1118" s="208" customFormat="1" spans="1:10">
      <c r="A1118" s="283" t="s">
        <v>1004</v>
      </c>
      <c r="B1118" s="240">
        <v>0</v>
      </c>
      <c r="C1118" s="307">
        <v>0</v>
      </c>
      <c r="D1118" s="240"/>
      <c r="E1118" s="227"/>
      <c r="F1118" s="228"/>
      <c r="G1118" s="229"/>
      <c r="H1118" s="281">
        <f t="shared" si="83"/>
        <v>0</v>
      </c>
      <c r="I1118" s="240"/>
      <c r="J1118" s="229">
        <v>0</v>
      </c>
    </row>
    <row r="1119" s="208" customFormat="1" spans="1:10">
      <c r="A1119" s="283" t="s">
        <v>1005</v>
      </c>
      <c r="B1119" s="240">
        <v>4104</v>
      </c>
      <c r="C1119" s="307">
        <v>2319.3</v>
      </c>
      <c r="D1119" s="240">
        <v>941</v>
      </c>
      <c r="E1119" s="227"/>
      <c r="F1119" s="228"/>
      <c r="G1119" s="229"/>
      <c r="H1119" s="281">
        <f t="shared" si="83"/>
        <v>0</v>
      </c>
      <c r="I1119" s="240"/>
      <c r="J1119" s="229">
        <v>0</v>
      </c>
    </row>
    <row r="1120" s="208" customFormat="1" spans="1:10">
      <c r="A1120" s="283" t="s">
        <v>1006</v>
      </c>
      <c r="B1120" s="240">
        <v>0</v>
      </c>
      <c r="C1120" s="307"/>
      <c r="D1120" s="240"/>
      <c r="E1120" s="227"/>
      <c r="F1120" s="228"/>
      <c r="G1120" s="229"/>
      <c r="H1120" s="281">
        <f t="shared" si="83"/>
        <v>0</v>
      </c>
      <c r="I1120" s="240"/>
      <c r="J1120" s="229">
        <v>0</v>
      </c>
    </row>
    <row r="1121" s="208" customFormat="1" spans="1:14">
      <c r="A1121" s="283" t="s">
        <v>1007</v>
      </c>
      <c r="B1121" s="240">
        <v>3204</v>
      </c>
      <c r="C1121" s="307">
        <v>1591</v>
      </c>
      <c r="D1121" s="240">
        <v>82</v>
      </c>
      <c r="E1121" s="227"/>
      <c r="F1121" s="228"/>
      <c r="G1121" s="229"/>
      <c r="H1121" s="281">
        <f t="shared" si="83"/>
        <v>25</v>
      </c>
      <c r="I1121" s="240"/>
      <c r="J1121" s="229">
        <v>0</v>
      </c>
      <c r="N1121" s="208">
        <v>25</v>
      </c>
    </row>
    <row r="1122" s="208" customFormat="1" spans="1:12">
      <c r="A1122" s="283" t="s">
        <v>1008</v>
      </c>
      <c r="B1122" s="240">
        <v>89</v>
      </c>
      <c r="C1122" s="307">
        <v>0</v>
      </c>
      <c r="D1122" s="240">
        <v>71</v>
      </c>
      <c r="E1122" s="227"/>
      <c r="F1122" s="228"/>
      <c r="G1122" s="229"/>
      <c r="H1122" s="281">
        <f t="shared" si="83"/>
        <v>70</v>
      </c>
      <c r="I1122" s="240"/>
      <c r="J1122" s="229"/>
      <c r="L1122" s="208">
        <v>70</v>
      </c>
    </row>
    <row r="1123" s="208" customFormat="1" spans="1:14">
      <c r="A1123" s="283" t="s">
        <v>1009</v>
      </c>
      <c r="B1123" s="240">
        <v>24</v>
      </c>
      <c r="C1123" s="287">
        <v>17.71</v>
      </c>
      <c r="D1123" s="240">
        <v>17</v>
      </c>
      <c r="E1123" s="227"/>
      <c r="F1123" s="228"/>
      <c r="G1123" s="229"/>
      <c r="H1123" s="281">
        <f t="shared" si="83"/>
        <v>38</v>
      </c>
      <c r="I1123" s="240">
        <v>0</v>
      </c>
      <c r="J1123" s="229">
        <v>0</v>
      </c>
      <c r="M1123" s="208">
        <v>37</v>
      </c>
      <c r="N1123" s="208">
        <v>1</v>
      </c>
    </row>
    <row r="1124" s="208" customFormat="1" spans="1:14">
      <c r="A1124" s="283" t="s">
        <v>1010</v>
      </c>
      <c r="B1124" s="240">
        <v>2903</v>
      </c>
      <c r="C1124" s="287">
        <v>209.43</v>
      </c>
      <c r="D1124" s="240">
        <v>345</v>
      </c>
      <c r="E1124" s="227"/>
      <c r="F1124" s="228"/>
      <c r="G1124" s="229"/>
      <c r="H1124" s="281">
        <f t="shared" si="83"/>
        <v>493</v>
      </c>
      <c r="I1124" s="240"/>
      <c r="J1124" s="229"/>
      <c r="M1124" s="208">
        <v>441</v>
      </c>
      <c r="N1124" s="208">
        <v>52</v>
      </c>
    </row>
    <row r="1125" s="208" customFormat="1" spans="1:10">
      <c r="A1125" s="283" t="s">
        <v>1011</v>
      </c>
      <c r="B1125" s="240"/>
      <c r="C1125" s="287"/>
      <c r="D1125" s="240"/>
      <c r="E1125" s="227"/>
      <c r="F1125" s="228"/>
      <c r="G1125" s="229"/>
      <c r="H1125" s="281">
        <f t="shared" si="83"/>
        <v>0</v>
      </c>
      <c r="I1125" s="240"/>
      <c r="J1125" s="229"/>
    </row>
    <row r="1126" s="208" customFormat="1" spans="1:10">
      <c r="A1126" s="283" t="s">
        <v>1012</v>
      </c>
      <c r="B1126" s="240">
        <v>5799</v>
      </c>
      <c r="C1126" s="307">
        <v>2000</v>
      </c>
      <c r="D1126" s="240">
        <v>843</v>
      </c>
      <c r="E1126" s="227"/>
      <c r="F1126" s="228"/>
      <c r="G1126" s="229"/>
      <c r="H1126" s="281">
        <f t="shared" si="83"/>
        <v>0</v>
      </c>
      <c r="I1126" s="240">
        <v>0</v>
      </c>
      <c r="J1126" s="229">
        <v>0</v>
      </c>
    </row>
    <row r="1127" spans="1:10">
      <c r="A1127" s="298" t="s">
        <v>1013</v>
      </c>
      <c r="B1127" s="308">
        <v>7163</v>
      </c>
      <c r="C1127" s="304">
        <v>8113.631046</v>
      </c>
      <c r="D1127" s="308">
        <f>SUM(D1128:D1130)</f>
        <v>7658</v>
      </c>
      <c r="E1127" s="278">
        <f>D1127/C1127*100</f>
        <v>94.3843755845341</v>
      </c>
      <c r="F1127" s="276">
        <f>D1127-B1127</f>
        <v>495</v>
      </c>
      <c r="G1127" s="279">
        <f>(D1127/B1127-1)*100</f>
        <v>6.91051235515845</v>
      </c>
      <c r="H1127" s="304">
        <f>SUM(H1128:H1130)</f>
        <v>6863</v>
      </c>
      <c r="I1127" s="295">
        <f>H1127-C1127</f>
        <v>-1250.631046</v>
      </c>
      <c r="J1127" s="279">
        <f>(H1127/C1127-1)*100</f>
        <v>-15.4139501649703</v>
      </c>
    </row>
    <row r="1128" s="208" customFormat="1" spans="1:12">
      <c r="A1128" s="283" t="s">
        <v>1014</v>
      </c>
      <c r="B1128" s="240">
        <v>7163</v>
      </c>
      <c r="C1128" s="287">
        <v>8113.631046</v>
      </c>
      <c r="D1128" s="240">
        <v>7658</v>
      </c>
      <c r="E1128" s="227"/>
      <c r="F1128" s="228"/>
      <c r="G1128" s="229"/>
      <c r="H1128" s="281">
        <f>L1128+M1128+N1128</f>
        <v>6863</v>
      </c>
      <c r="I1128" s="240"/>
      <c r="J1128" s="229"/>
      <c r="L1128" s="208">
        <v>6863</v>
      </c>
    </row>
    <row r="1129" spans="1:10">
      <c r="A1129" s="167" t="s">
        <v>1015</v>
      </c>
      <c r="B1129" s="240">
        <v>0</v>
      </c>
      <c r="C1129" s="287">
        <v>0</v>
      </c>
      <c r="D1129" s="240"/>
      <c r="E1129" s="227"/>
      <c r="F1129" s="228"/>
      <c r="G1129" s="229"/>
      <c r="H1129" s="281">
        <f>L1129+M1129+N1129</f>
        <v>0</v>
      </c>
      <c r="I1129" s="240"/>
      <c r="J1129" s="229"/>
    </row>
    <row r="1130" spans="1:10">
      <c r="A1130" s="167" t="s">
        <v>1016</v>
      </c>
      <c r="B1130" s="240">
        <v>0</v>
      </c>
      <c r="C1130" s="287">
        <v>0</v>
      </c>
      <c r="D1130" s="240"/>
      <c r="E1130" s="227"/>
      <c r="F1130" s="228"/>
      <c r="G1130" s="229"/>
      <c r="H1130" s="281">
        <f>L1130+M1130+N1130</f>
        <v>0</v>
      </c>
      <c r="I1130" s="240"/>
      <c r="J1130" s="229"/>
    </row>
    <row r="1131" spans="1:10">
      <c r="A1131" s="298" t="s">
        <v>1017</v>
      </c>
      <c r="B1131" s="308">
        <v>245</v>
      </c>
      <c r="C1131" s="304">
        <v>265.412931</v>
      </c>
      <c r="D1131" s="308">
        <f>SUM(D1132:D1134)</f>
        <v>304</v>
      </c>
      <c r="E1131" s="278">
        <f>D1131/C1131*100</f>
        <v>114.538503777723</v>
      </c>
      <c r="F1131" s="276">
        <f>D1131-B1131</f>
        <v>59</v>
      </c>
      <c r="G1131" s="279">
        <f>(D1131/B1131-1)*100</f>
        <v>24.0816326530612</v>
      </c>
      <c r="H1131" s="304">
        <f>SUM(H1132:H1134)</f>
        <v>250</v>
      </c>
      <c r="I1131" s="295">
        <f>H1131-C1131</f>
        <v>-15.412931</v>
      </c>
      <c r="J1131" s="279">
        <f>(H1131/C1131-1)*100</f>
        <v>-5.80715149858317</v>
      </c>
    </row>
    <row r="1132" spans="1:10">
      <c r="A1132" s="167" t="s">
        <v>1018</v>
      </c>
      <c r="B1132" s="240">
        <v>0</v>
      </c>
      <c r="C1132" s="287">
        <v>0</v>
      </c>
      <c r="D1132" s="240"/>
      <c r="E1132" s="227"/>
      <c r="F1132" s="228"/>
      <c r="G1132" s="229"/>
      <c r="H1132" s="281">
        <f>L1132+M1132+N1132</f>
        <v>0</v>
      </c>
      <c r="I1132" s="240"/>
      <c r="J1132" s="229"/>
    </row>
    <row r="1133" spans="1:10">
      <c r="A1133" s="167" t="s">
        <v>1019</v>
      </c>
      <c r="B1133" s="240">
        <v>1</v>
      </c>
      <c r="C1133" s="287">
        <v>0</v>
      </c>
      <c r="D1133" s="240"/>
      <c r="E1133" s="227"/>
      <c r="F1133" s="228"/>
      <c r="G1133" s="229"/>
      <c r="H1133" s="281">
        <f>L1133+M1133+N1133</f>
        <v>0</v>
      </c>
      <c r="I1133" s="240"/>
      <c r="J1133" s="229"/>
    </row>
    <row r="1134" spans="1:12">
      <c r="A1134" s="167" t="s">
        <v>1020</v>
      </c>
      <c r="B1134" s="240">
        <v>244</v>
      </c>
      <c r="C1134" s="287">
        <v>265.412931</v>
      </c>
      <c r="D1134" s="240">
        <v>304</v>
      </c>
      <c r="E1134" s="227"/>
      <c r="F1134" s="240"/>
      <c r="G1134" s="229"/>
      <c r="H1134" s="281">
        <f>L1134+M1134+N1134</f>
        <v>250</v>
      </c>
      <c r="I1134" s="240"/>
      <c r="J1134" s="229"/>
      <c r="L1134">
        <v>250</v>
      </c>
    </row>
    <row r="1135" s="208" customFormat="1" spans="1:10">
      <c r="A1135" s="270" t="s">
        <v>1021</v>
      </c>
      <c r="B1135" s="271">
        <f>B1136+B1151+B1165+B1171+B1177</f>
        <v>500</v>
      </c>
      <c r="C1135" s="272">
        <v>424</v>
      </c>
      <c r="D1135" s="271">
        <f>D1136+D1151+D1165+D1171+D1177</f>
        <v>0</v>
      </c>
      <c r="E1135" s="273">
        <f>D1135/C1135*100</f>
        <v>0</v>
      </c>
      <c r="F1135" s="271">
        <f>D1135-B1135</f>
        <v>-500</v>
      </c>
      <c r="G1135" s="274">
        <f>(D1135/B1135-1)*100</f>
        <v>-100</v>
      </c>
      <c r="H1135" s="272">
        <f>H1136+H1151+H1165+H1171+H1177</f>
        <v>1248</v>
      </c>
      <c r="I1135" s="294">
        <f>H1135-C1135</f>
        <v>824</v>
      </c>
      <c r="J1135" s="274">
        <f>(H1135/C1135-1)*100</f>
        <v>194.339622641509</v>
      </c>
    </row>
    <row r="1136" spans="1:10">
      <c r="A1136" s="298" t="s">
        <v>1022</v>
      </c>
      <c r="B1136" s="308"/>
      <c r="C1136" s="304">
        <v>424</v>
      </c>
      <c r="D1136" s="308"/>
      <c r="E1136" s="278">
        <f>D1136/C1136*100</f>
        <v>0</v>
      </c>
      <c r="F1136" s="276">
        <f>D1136-B1136</f>
        <v>0</v>
      </c>
      <c r="G1136" s="279" t="e">
        <f>(D1136/B1136-1)*100</f>
        <v>#DIV/0!</v>
      </c>
      <c r="H1136" s="304">
        <f>SUM(H1137:H1150)</f>
        <v>1248</v>
      </c>
      <c r="I1136" s="295">
        <f>H1136-C1136</f>
        <v>824</v>
      </c>
      <c r="J1136" s="279">
        <f>(H1136/C1136-1)*100</f>
        <v>194.339622641509</v>
      </c>
    </row>
    <row r="1137" s="208" customFormat="1" spans="1:10">
      <c r="A1137" s="283" t="s">
        <v>738</v>
      </c>
      <c r="B1137" s="240"/>
      <c r="C1137" s="307">
        <v>0</v>
      </c>
      <c r="D1137" s="240"/>
      <c r="E1137" s="227"/>
      <c r="F1137" s="228"/>
      <c r="G1137" s="229"/>
      <c r="H1137" s="281">
        <f t="shared" ref="H1137:H1150" si="84">L1137+M1137+N1137</f>
        <v>0</v>
      </c>
      <c r="I1137" s="240"/>
      <c r="J1137" s="229"/>
    </row>
    <row r="1138" s="208" customFormat="1" spans="1:10">
      <c r="A1138" s="283" t="s">
        <v>739</v>
      </c>
      <c r="B1138" s="240"/>
      <c r="C1138" s="307">
        <v>0</v>
      </c>
      <c r="D1138" s="240"/>
      <c r="E1138" s="227"/>
      <c r="F1138" s="228"/>
      <c r="G1138" s="229"/>
      <c r="H1138" s="281">
        <f t="shared" si="84"/>
        <v>0</v>
      </c>
      <c r="I1138" s="240"/>
      <c r="J1138" s="229"/>
    </row>
    <row r="1139" s="208" customFormat="1" spans="1:10">
      <c r="A1139" s="283" t="s">
        <v>740</v>
      </c>
      <c r="B1139" s="240"/>
      <c r="C1139" s="307">
        <v>0</v>
      </c>
      <c r="D1139" s="240"/>
      <c r="E1139" s="227"/>
      <c r="F1139" s="228"/>
      <c r="G1139" s="229"/>
      <c r="H1139" s="281">
        <f t="shared" si="84"/>
        <v>0</v>
      </c>
      <c r="I1139" s="240"/>
      <c r="J1139" s="229"/>
    </row>
    <row r="1140" s="208" customFormat="1" spans="1:10">
      <c r="A1140" s="283" t="s">
        <v>1023</v>
      </c>
      <c r="B1140" s="240"/>
      <c r="C1140" s="287">
        <v>0</v>
      </c>
      <c r="D1140" s="240"/>
      <c r="E1140" s="227"/>
      <c r="F1140" s="228"/>
      <c r="G1140" s="229"/>
      <c r="H1140" s="281">
        <f t="shared" si="84"/>
        <v>0</v>
      </c>
      <c r="I1140" s="240"/>
      <c r="J1140" s="229"/>
    </row>
    <row r="1141" s="208" customFormat="1" spans="1:10">
      <c r="A1141" s="283" t="s">
        <v>1024</v>
      </c>
      <c r="B1141" s="240"/>
      <c r="C1141" s="287">
        <v>0</v>
      </c>
      <c r="D1141" s="240"/>
      <c r="E1141" s="227"/>
      <c r="F1141" s="228"/>
      <c r="G1141" s="229"/>
      <c r="H1141" s="281">
        <f t="shared" si="84"/>
        <v>0</v>
      </c>
      <c r="I1141" s="240"/>
      <c r="J1141" s="229"/>
    </row>
    <row r="1142" spans="1:10">
      <c r="A1142" s="167" t="s">
        <v>1025</v>
      </c>
      <c r="B1142" s="240"/>
      <c r="C1142" s="287">
        <v>0</v>
      </c>
      <c r="D1142" s="240"/>
      <c r="E1142" s="227"/>
      <c r="F1142" s="228"/>
      <c r="G1142" s="229"/>
      <c r="H1142" s="281">
        <f t="shared" si="84"/>
        <v>0</v>
      </c>
      <c r="I1142" s="240"/>
      <c r="J1142" s="229"/>
    </row>
    <row r="1143" spans="1:10">
      <c r="A1143" s="167" t="s">
        <v>1026</v>
      </c>
      <c r="B1143" s="240"/>
      <c r="C1143" s="287">
        <v>0</v>
      </c>
      <c r="D1143" s="240"/>
      <c r="E1143" s="227"/>
      <c r="F1143" s="228"/>
      <c r="G1143" s="229"/>
      <c r="H1143" s="281">
        <f t="shared" si="84"/>
        <v>0</v>
      </c>
      <c r="I1143" s="240"/>
      <c r="J1143" s="229"/>
    </row>
    <row r="1144" spans="1:10">
      <c r="A1144" s="167" t="s">
        <v>1027</v>
      </c>
      <c r="B1144" s="240"/>
      <c r="C1144" s="287">
        <v>0</v>
      </c>
      <c r="D1144" s="240"/>
      <c r="E1144" s="227"/>
      <c r="F1144" s="228"/>
      <c r="G1144" s="229"/>
      <c r="H1144" s="281">
        <f t="shared" si="84"/>
        <v>0</v>
      </c>
      <c r="I1144" s="240"/>
      <c r="J1144" s="229"/>
    </row>
    <row r="1145" spans="1:10">
      <c r="A1145" s="167" t="s">
        <v>1028</v>
      </c>
      <c r="B1145" s="240"/>
      <c r="C1145" s="287">
        <v>0</v>
      </c>
      <c r="D1145" s="240"/>
      <c r="E1145" s="227"/>
      <c r="F1145" s="228"/>
      <c r="G1145" s="229"/>
      <c r="H1145" s="281">
        <f t="shared" si="84"/>
        <v>0</v>
      </c>
      <c r="I1145" s="240"/>
      <c r="J1145" s="229"/>
    </row>
    <row r="1146" spans="1:10">
      <c r="A1146" s="167" t="s">
        <v>1029</v>
      </c>
      <c r="B1146" s="240"/>
      <c r="C1146" s="287">
        <v>0</v>
      </c>
      <c r="D1146" s="240"/>
      <c r="E1146" s="227"/>
      <c r="F1146" s="228"/>
      <c r="G1146" s="229"/>
      <c r="H1146" s="281">
        <f t="shared" si="84"/>
        <v>0</v>
      </c>
      <c r="I1146" s="240"/>
      <c r="J1146" s="229"/>
    </row>
    <row r="1147" spans="1:10">
      <c r="A1147" s="167" t="s">
        <v>1030</v>
      </c>
      <c r="B1147" s="240"/>
      <c r="C1147" s="287">
        <v>0</v>
      </c>
      <c r="D1147" s="240"/>
      <c r="E1147" s="227"/>
      <c r="F1147" s="228"/>
      <c r="G1147" s="229"/>
      <c r="H1147" s="281">
        <f t="shared" si="84"/>
        <v>0</v>
      </c>
      <c r="I1147" s="240"/>
      <c r="J1147" s="229"/>
    </row>
    <row r="1148" spans="1:10">
      <c r="A1148" s="167" t="s">
        <v>1031</v>
      </c>
      <c r="B1148" s="240"/>
      <c r="C1148" s="287">
        <v>0</v>
      </c>
      <c r="D1148" s="240"/>
      <c r="E1148" s="227"/>
      <c r="F1148" s="228"/>
      <c r="G1148" s="229"/>
      <c r="H1148" s="281">
        <f t="shared" si="84"/>
        <v>0</v>
      </c>
      <c r="I1148" s="240"/>
      <c r="J1148" s="229"/>
    </row>
    <row r="1149" spans="1:10">
      <c r="A1149" s="167" t="s">
        <v>757</v>
      </c>
      <c r="B1149" s="240"/>
      <c r="C1149" s="287">
        <v>0</v>
      </c>
      <c r="D1149" s="240"/>
      <c r="E1149" s="227"/>
      <c r="F1149" s="228"/>
      <c r="G1149" s="229"/>
      <c r="H1149" s="281">
        <f t="shared" si="84"/>
        <v>0</v>
      </c>
      <c r="I1149" s="240"/>
      <c r="J1149" s="229"/>
    </row>
    <row r="1150" spans="1:14">
      <c r="A1150" s="167" t="s">
        <v>1032</v>
      </c>
      <c r="B1150" s="240"/>
      <c r="C1150" s="287">
        <v>424</v>
      </c>
      <c r="D1150" s="240"/>
      <c r="E1150" s="227"/>
      <c r="F1150" s="228"/>
      <c r="G1150" s="229"/>
      <c r="H1150" s="281">
        <f t="shared" si="84"/>
        <v>1248</v>
      </c>
      <c r="I1150" s="240"/>
      <c r="J1150" s="229"/>
      <c r="M1150">
        <v>591</v>
      </c>
      <c r="N1150">
        <v>657</v>
      </c>
    </row>
    <row r="1151" spans="1:10">
      <c r="A1151" s="298" t="s">
        <v>1033</v>
      </c>
      <c r="B1151" s="308"/>
      <c r="C1151" s="304"/>
      <c r="D1151" s="308"/>
      <c r="E1151" s="278"/>
      <c r="F1151" s="276"/>
      <c r="G1151" s="279"/>
      <c r="H1151" s="304"/>
      <c r="I1151" s="295"/>
      <c r="J1151" s="279"/>
    </row>
    <row r="1152" spans="1:10">
      <c r="A1152" s="167" t="s">
        <v>738</v>
      </c>
      <c r="B1152" s="240"/>
      <c r="C1152" s="281">
        <v>0</v>
      </c>
      <c r="D1152" s="240"/>
      <c r="E1152" s="227"/>
      <c r="F1152" s="240"/>
      <c r="G1152" s="229"/>
      <c r="H1152" s="281">
        <f t="shared" ref="H1152:H1164" si="85">L1152+M1152+N1152</f>
        <v>0</v>
      </c>
      <c r="I1152" s="240">
        <v>0</v>
      </c>
      <c r="J1152" s="229">
        <v>0</v>
      </c>
    </row>
    <row r="1153" spans="1:10">
      <c r="A1153" s="167" t="s">
        <v>739</v>
      </c>
      <c r="B1153" s="240"/>
      <c r="C1153" s="281">
        <v>0</v>
      </c>
      <c r="D1153" s="240"/>
      <c r="E1153" s="227"/>
      <c r="F1153" s="240"/>
      <c r="G1153" s="229"/>
      <c r="H1153" s="281">
        <f t="shared" si="85"/>
        <v>0</v>
      </c>
      <c r="I1153" s="240">
        <v>0</v>
      </c>
      <c r="J1153" s="229">
        <v>0</v>
      </c>
    </row>
    <row r="1154" spans="1:10">
      <c r="A1154" s="167" t="s">
        <v>740</v>
      </c>
      <c r="B1154" s="240"/>
      <c r="C1154" s="281">
        <v>0</v>
      </c>
      <c r="D1154" s="240"/>
      <c r="E1154" s="227"/>
      <c r="F1154" s="240"/>
      <c r="G1154" s="229"/>
      <c r="H1154" s="281">
        <f t="shared" si="85"/>
        <v>0</v>
      </c>
      <c r="I1154" s="240">
        <v>0</v>
      </c>
      <c r="J1154" s="229">
        <v>0</v>
      </c>
    </row>
    <row r="1155" spans="1:10">
      <c r="A1155" s="167" t="s">
        <v>1034</v>
      </c>
      <c r="B1155" s="240"/>
      <c r="C1155" s="281">
        <v>0</v>
      </c>
      <c r="D1155" s="240"/>
      <c r="E1155" s="227"/>
      <c r="F1155" s="240"/>
      <c r="G1155" s="229"/>
      <c r="H1155" s="281">
        <f t="shared" si="85"/>
        <v>0</v>
      </c>
      <c r="I1155" s="240">
        <v>0</v>
      </c>
      <c r="J1155" s="229">
        <v>0</v>
      </c>
    </row>
    <row r="1156" spans="1:10">
      <c r="A1156" s="167" t="s">
        <v>1035</v>
      </c>
      <c r="B1156" s="240"/>
      <c r="C1156" s="281">
        <v>0</v>
      </c>
      <c r="D1156" s="240"/>
      <c r="E1156" s="227"/>
      <c r="F1156" s="240"/>
      <c r="G1156" s="229"/>
      <c r="H1156" s="281">
        <f t="shared" si="85"/>
        <v>0</v>
      </c>
      <c r="I1156" s="240">
        <v>0</v>
      </c>
      <c r="J1156" s="229">
        <v>0</v>
      </c>
    </row>
    <row r="1157" spans="1:10">
      <c r="A1157" s="167" t="s">
        <v>1036</v>
      </c>
      <c r="B1157" s="240"/>
      <c r="C1157" s="281">
        <v>0</v>
      </c>
      <c r="D1157" s="240"/>
      <c r="E1157" s="227"/>
      <c r="F1157" s="240"/>
      <c r="G1157" s="229"/>
      <c r="H1157" s="281">
        <f t="shared" si="85"/>
        <v>0</v>
      </c>
      <c r="I1157" s="240">
        <v>0</v>
      </c>
      <c r="J1157" s="229">
        <v>0</v>
      </c>
    </row>
    <row r="1158" spans="1:10">
      <c r="A1158" s="167" t="s">
        <v>1037</v>
      </c>
      <c r="B1158" s="240"/>
      <c r="C1158" s="281">
        <v>0</v>
      </c>
      <c r="D1158" s="240"/>
      <c r="E1158" s="227"/>
      <c r="F1158" s="240"/>
      <c r="G1158" s="229"/>
      <c r="H1158" s="281">
        <f t="shared" si="85"/>
        <v>0</v>
      </c>
      <c r="I1158" s="240">
        <v>0</v>
      </c>
      <c r="J1158" s="229">
        <v>0</v>
      </c>
    </row>
    <row r="1159" spans="1:10">
      <c r="A1159" s="167" t="s">
        <v>1038</v>
      </c>
      <c r="B1159" s="240"/>
      <c r="C1159" s="281">
        <v>0</v>
      </c>
      <c r="D1159" s="240"/>
      <c r="E1159" s="227"/>
      <c r="F1159" s="240"/>
      <c r="G1159" s="229"/>
      <c r="H1159" s="281">
        <f t="shared" si="85"/>
        <v>0</v>
      </c>
      <c r="I1159" s="240">
        <v>0</v>
      </c>
      <c r="J1159" s="229">
        <v>0</v>
      </c>
    </row>
    <row r="1160" spans="1:10">
      <c r="A1160" s="167" t="s">
        <v>1039</v>
      </c>
      <c r="B1160" s="240"/>
      <c r="C1160" s="281">
        <v>0</v>
      </c>
      <c r="D1160" s="240"/>
      <c r="E1160" s="227"/>
      <c r="F1160" s="240"/>
      <c r="G1160" s="229"/>
      <c r="H1160" s="281">
        <f t="shared" si="85"/>
        <v>0</v>
      </c>
      <c r="I1160" s="240">
        <v>0</v>
      </c>
      <c r="J1160" s="229">
        <v>0</v>
      </c>
    </row>
    <row r="1161" spans="1:10">
      <c r="A1161" s="167" t="s">
        <v>1040</v>
      </c>
      <c r="B1161" s="240"/>
      <c r="C1161" s="281">
        <v>0</v>
      </c>
      <c r="D1161" s="240"/>
      <c r="E1161" s="227"/>
      <c r="F1161" s="240"/>
      <c r="G1161" s="229"/>
      <c r="H1161" s="281">
        <f t="shared" si="85"/>
        <v>0</v>
      </c>
      <c r="I1161" s="240">
        <v>0</v>
      </c>
      <c r="J1161" s="229">
        <v>0</v>
      </c>
    </row>
    <row r="1162" spans="1:10">
      <c r="A1162" s="167" t="s">
        <v>1041</v>
      </c>
      <c r="B1162" s="240"/>
      <c r="C1162" s="281">
        <v>0</v>
      </c>
      <c r="D1162" s="240"/>
      <c r="E1162" s="227"/>
      <c r="F1162" s="240"/>
      <c r="G1162" s="229"/>
      <c r="H1162" s="281">
        <f t="shared" si="85"/>
        <v>0</v>
      </c>
      <c r="I1162" s="240">
        <v>0</v>
      </c>
      <c r="J1162" s="229">
        <v>0</v>
      </c>
    </row>
    <row r="1163" spans="1:10">
      <c r="A1163" s="167" t="s">
        <v>757</v>
      </c>
      <c r="B1163" s="240"/>
      <c r="C1163" s="281">
        <v>0</v>
      </c>
      <c r="D1163" s="240"/>
      <c r="E1163" s="227"/>
      <c r="F1163" s="240"/>
      <c r="G1163" s="229"/>
      <c r="H1163" s="281">
        <f t="shared" si="85"/>
        <v>0</v>
      </c>
      <c r="I1163" s="240">
        <v>0</v>
      </c>
      <c r="J1163" s="229">
        <v>0</v>
      </c>
    </row>
    <row r="1164" spans="1:10">
      <c r="A1164" s="167" t="s">
        <v>1042</v>
      </c>
      <c r="B1164" s="240"/>
      <c r="C1164" s="281">
        <v>0</v>
      </c>
      <c r="D1164" s="240"/>
      <c r="E1164" s="227"/>
      <c r="F1164" s="240"/>
      <c r="G1164" s="229"/>
      <c r="H1164" s="281">
        <f t="shared" si="85"/>
        <v>0</v>
      </c>
      <c r="I1164" s="240">
        <v>0</v>
      </c>
      <c r="J1164" s="229">
        <v>0</v>
      </c>
    </row>
    <row r="1165" spans="1:10">
      <c r="A1165" s="298" t="s">
        <v>1043</v>
      </c>
      <c r="B1165" s="308"/>
      <c r="C1165" s="304"/>
      <c r="D1165" s="308"/>
      <c r="E1165" s="278"/>
      <c r="F1165" s="276"/>
      <c r="G1165" s="279"/>
      <c r="H1165" s="304"/>
      <c r="I1165" s="295"/>
      <c r="J1165" s="279"/>
    </row>
    <row r="1166" spans="1:10">
      <c r="A1166" s="167" t="s">
        <v>1044</v>
      </c>
      <c r="B1166" s="240"/>
      <c r="C1166" s="281">
        <v>0</v>
      </c>
      <c r="D1166" s="240"/>
      <c r="E1166" s="227"/>
      <c r="F1166" s="240"/>
      <c r="G1166" s="229"/>
      <c r="H1166" s="281">
        <f>L1166+M1166+N1166</f>
        <v>0</v>
      </c>
      <c r="I1166" s="240">
        <v>0</v>
      </c>
      <c r="J1166" s="229">
        <v>0</v>
      </c>
    </row>
    <row r="1167" spans="1:10">
      <c r="A1167" s="167" t="s">
        <v>1045</v>
      </c>
      <c r="B1167" s="240"/>
      <c r="C1167" s="281">
        <v>0</v>
      </c>
      <c r="D1167" s="240"/>
      <c r="E1167" s="227"/>
      <c r="F1167" s="240"/>
      <c r="G1167" s="229"/>
      <c r="H1167" s="281">
        <f>L1167+M1167+N1167</f>
        <v>0</v>
      </c>
      <c r="I1167" s="240">
        <v>0</v>
      </c>
      <c r="J1167" s="229">
        <v>0</v>
      </c>
    </row>
    <row r="1168" spans="1:10">
      <c r="A1168" s="167" t="s">
        <v>1046</v>
      </c>
      <c r="B1168" s="240"/>
      <c r="C1168" s="281">
        <v>0</v>
      </c>
      <c r="D1168" s="240"/>
      <c r="E1168" s="227"/>
      <c r="F1168" s="240"/>
      <c r="G1168" s="229"/>
      <c r="H1168" s="281">
        <f>L1168+M1168+N1168</f>
        <v>0</v>
      </c>
      <c r="I1168" s="240">
        <v>0</v>
      </c>
      <c r="J1168" s="229"/>
    </row>
    <row r="1169" spans="1:10">
      <c r="A1169" s="167" t="s">
        <v>1047</v>
      </c>
      <c r="B1169" s="240"/>
      <c r="C1169" s="281">
        <v>0</v>
      </c>
      <c r="D1169" s="240"/>
      <c r="E1169" s="227"/>
      <c r="F1169" s="240"/>
      <c r="G1169" s="229"/>
      <c r="H1169" s="281">
        <f>L1169+M1169+N1169</f>
        <v>0</v>
      </c>
      <c r="I1169" s="240">
        <v>0</v>
      </c>
      <c r="J1169" s="229"/>
    </row>
    <row r="1170" spans="1:10">
      <c r="A1170" s="167" t="s">
        <v>1048</v>
      </c>
      <c r="B1170" s="240"/>
      <c r="C1170" s="281">
        <v>0</v>
      </c>
      <c r="D1170" s="240"/>
      <c r="E1170" s="227"/>
      <c r="F1170" s="240"/>
      <c r="G1170" s="229"/>
      <c r="H1170" s="281">
        <f>L1170+M1170+N1170</f>
        <v>0</v>
      </c>
      <c r="I1170" s="240">
        <v>0</v>
      </c>
      <c r="J1170" s="229"/>
    </row>
    <row r="1171" spans="1:10">
      <c r="A1171" s="298" t="s">
        <v>1049</v>
      </c>
      <c r="B1171" s="308"/>
      <c r="C1171" s="304"/>
      <c r="D1171" s="308"/>
      <c r="E1171" s="278"/>
      <c r="F1171" s="276">
        <f>D1171-B1171</f>
        <v>0</v>
      </c>
      <c r="G1171" s="279" t="e">
        <f>(D1171/B1171-1)*100</f>
        <v>#DIV/0!</v>
      </c>
      <c r="H1171" s="304"/>
      <c r="I1171" s="295">
        <f>H1171-C1171</f>
        <v>0</v>
      </c>
      <c r="J1171" s="279"/>
    </row>
    <row r="1172" spans="1:10">
      <c r="A1172" s="167" t="s">
        <v>1050</v>
      </c>
      <c r="B1172" s="240"/>
      <c r="C1172" s="281">
        <v>0</v>
      </c>
      <c r="D1172" s="240"/>
      <c r="E1172" s="227"/>
      <c r="F1172" s="240"/>
      <c r="G1172" s="229"/>
      <c r="H1172" s="281">
        <f>L1172+M1172+N1172</f>
        <v>0</v>
      </c>
      <c r="I1172" s="240">
        <v>0</v>
      </c>
      <c r="J1172" s="229"/>
    </row>
    <row r="1173" spans="1:10">
      <c r="A1173" s="167" t="s">
        <v>1051</v>
      </c>
      <c r="B1173" s="240"/>
      <c r="C1173" s="281">
        <v>0</v>
      </c>
      <c r="D1173" s="240"/>
      <c r="E1173" s="227"/>
      <c r="F1173" s="240"/>
      <c r="G1173" s="229"/>
      <c r="H1173" s="281">
        <f>L1173+M1173+N1173</f>
        <v>0</v>
      </c>
      <c r="I1173" s="240">
        <v>0</v>
      </c>
      <c r="J1173" s="229">
        <v>0</v>
      </c>
    </row>
    <row r="1174" spans="1:10">
      <c r="A1174" s="167" t="s">
        <v>1052</v>
      </c>
      <c r="B1174" s="240"/>
      <c r="C1174" s="281">
        <v>0</v>
      </c>
      <c r="D1174" s="240"/>
      <c r="E1174" s="227"/>
      <c r="F1174" s="228"/>
      <c r="G1174" s="229"/>
      <c r="H1174" s="281">
        <f>L1174+M1174+N1174</f>
        <v>0</v>
      </c>
      <c r="I1174" s="240">
        <v>0</v>
      </c>
      <c r="J1174" s="229">
        <v>0</v>
      </c>
    </row>
    <row r="1175" spans="1:10">
      <c r="A1175" s="167" t="s">
        <v>1053</v>
      </c>
      <c r="B1175" s="240"/>
      <c r="C1175" s="281">
        <v>0</v>
      </c>
      <c r="D1175" s="240"/>
      <c r="E1175" s="227"/>
      <c r="F1175" s="240"/>
      <c r="G1175" s="229"/>
      <c r="H1175" s="281">
        <f>L1175+M1175+N1175</f>
        <v>0</v>
      </c>
      <c r="I1175" s="240">
        <v>0</v>
      </c>
      <c r="J1175" s="229">
        <v>0</v>
      </c>
    </row>
    <row r="1176" spans="1:10">
      <c r="A1176" s="167" t="s">
        <v>1054</v>
      </c>
      <c r="B1176" s="240"/>
      <c r="C1176" s="281">
        <v>0</v>
      </c>
      <c r="D1176" s="240"/>
      <c r="E1176" s="227"/>
      <c r="F1176" s="240"/>
      <c r="G1176" s="229"/>
      <c r="H1176" s="281">
        <f>L1176+M1176+N1176</f>
        <v>0</v>
      </c>
      <c r="I1176" s="240">
        <v>0</v>
      </c>
      <c r="J1176" s="229">
        <v>0</v>
      </c>
    </row>
    <row r="1177" spans="1:10">
      <c r="A1177" s="298" t="s">
        <v>1055</v>
      </c>
      <c r="B1177" s="308">
        <v>500</v>
      </c>
      <c r="C1177" s="304"/>
      <c r="D1177" s="308"/>
      <c r="E1177" s="278"/>
      <c r="F1177" s="276"/>
      <c r="G1177" s="279"/>
      <c r="H1177" s="304"/>
      <c r="I1177" s="295">
        <f>H1177-C1177</f>
        <v>0</v>
      </c>
      <c r="J1177" s="279"/>
    </row>
    <row r="1178" spans="1:10">
      <c r="A1178" s="167" t="s">
        <v>1056</v>
      </c>
      <c r="B1178" s="240"/>
      <c r="C1178" s="287">
        <v>0</v>
      </c>
      <c r="D1178" s="240"/>
      <c r="E1178" s="227"/>
      <c r="F1178" s="228"/>
      <c r="G1178" s="229"/>
      <c r="H1178" s="281">
        <f t="shared" ref="H1178:H1189" si="86">L1178+M1178+N1178</f>
        <v>0</v>
      </c>
      <c r="I1178" s="240">
        <f t="shared" ref="I1178:I1190" si="87">H1178-C1178</f>
        <v>0</v>
      </c>
      <c r="J1178" s="229"/>
    </row>
    <row r="1179" spans="1:10">
      <c r="A1179" s="167" t="s">
        <v>1057</v>
      </c>
      <c r="B1179" s="240"/>
      <c r="C1179" s="287">
        <v>0</v>
      </c>
      <c r="D1179" s="240"/>
      <c r="E1179" s="227"/>
      <c r="F1179" s="228"/>
      <c r="G1179" s="229"/>
      <c r="H1179" s="281">
        <f t="shared" si="86"/>
        <v>0</v>
      </c>
      <c r="I1179" s="240">
        <f t="shared" si="87"/>
        <v>0</v>
      </c>
      <c r="J1179" s="229"/>
    </row>
    <row r="1180" spans="1:10">
      <c r="A1180" s="167" t="s">
        <v>1058</v>
      </c>
      <c r="B1180" s="240"/>
      <c r="C1180" s="287">
        <v>0</v>
      </c>
      <c r="D1180" s="240"/>
      <c r="E1180" s="227"/>
      <c r="F1180" s="228"/>
      <c r="G1180" s="229"/>
      <c r="H1180" s="281">
        <f t="shared" si="86"/>
        <v>0</v>
      </c>
      <c r="I1180" s="240">
        <f t="shared" si="87"/>
        <v>0</v>
      </c>
      <c r="J1180" s="229"/>
    </row>
    <row r="1181" spans="1:10">
      <c r="A1181" s="167" t="s">
        <v>1059</v>
      </c>
      <c r="B1181" s="240"/>
      <c r="C1181" s="287">
        <v>0</v>
      </c>
      <c r="D1181" s="240"/>
      <c r="E1181" s="227"/>
      <c r="F1181" s="228"/>
      <c r="G1181" s="229"/>
      <c r="H1181" s="281">
        <f t="shared" si="86"/>
        <v>0</v>
      </c>
      <c r="I1181" s="240">
        <f t="shared" si="87"/>
        <v>0</v>
      </c>
      <c r="J1181" s="229"/>
    </row>
    <row r="1182" spans="1:10">
      <c r="A1182" s="167" t="s">
        <v>1060</v>
      </c>
      <c r="B1182" s="240"/>
      <c r="C1182" s="287">
        <v>0</v>
      </c>
      <c r="D1182" s="240"/>
      <c r="E1182" s="227"/>
      <c r="F1182" s="228"/>
      <c r="G1182" s="229"/>
      <c r="H1182" s="281">
        <f t="shared" si="86"/>
        <v>0</v>
      </c>
      <c r="I1182" s="240">
        <f t="shared" si="87"/>
        <v>0</v>
      </c>
      <c r="J1182" s="229"/>
    </row>
    <row r="1183" spans="1:10">
      <c r="A1183" s="167" t="s">
        <v>1061</v>
      </c>
      <c r="B1183" s="240"/>
      <c r="C1183" s="287">
        <v>0</v>
      </c>
      <c r="D1183" s="240"/>
      <c r="E1183" s="227"/>
      <c r="F1183" s="228"/>
      <c r="G1183" s="229"/>
      <c r="H1183" s="281">
        <f t="shared" si="86"/>
        <v>0</v>
      </c>
      <c r="I1183" s="240">
        <f t="shared" si="87"/>
        <v>0</v>
      </c>
      <c r="J1183" s="229"/>
    </row>
    <row r="1184" spans="1:10">
      <c r="A1184" s="167" t="s">
        <v>1062</v>
      </c>
      <c r="B1184" s="240"/>
      <c r="C1184" s="287">
        <v>0</v>
      </c>
      <c r="D1184" s="240"/>
      <c r="E1184" s="227"/>
      <c r="F1184" s="228"/>
      <c r="G1184" s="229"/>
      <c r="H1184" s="281">
        <f t="shared" si="86"/>
        <v>0</v>
      </c>
      <c r="I1184" s="240">
        <f t="shared" si="87"/>
        <v>0</v>
      </c>
      <c r="J1184" s="229"/>
    </row>
    <row r="1185" spans="1:10">
      <c r="A1185" s="167" t="s">
        <v>1063</v>
      </c>
      <c r="B1185" s="240"/>
      <c r="C1185" s="287">
        <v>0</v>
      </c>
      <c r="D1185" s="240"/>
      <c r="E1185" s="227"/>
      <c r="F1185" s="228"/>
      <c r="G1185" s="229"/>
      <c r="H1185" s="281">
        <f t="shared" si="86"/>
        <v>0</v>
      </c>
      <c r="I1185" s="240">
        <f t="shared" si="87"/>
        <v>0</v>
      </c>
      <c r="J1185" s="229"/>
    </row>
    <row r="1186" spans="1:10">
      <c r="A1186" s="167" t="s">
        <v>1064</v>
      </c>
      <c r="B1186" s="240"/>
      <c r="C1186" s="287">
        <v>0</v>
      </c>
      <c r="D1186" s="240"/>
      <c r="E1186" s="227"/>
      <c r="F1186" s="228"/>
      <c r="G1186" s="229"/>
      <c r="H1186" s="281">
        <f t="shared" si="86"/>
        <v>0</v>
      </c>
      <c r="I1186" s="240">
        <f t="shared" si="87"/>
        <v>0</v>
      </c>
      <c r="J1186" s="229"/>
    </row>
    <row r="1187" spans="1:10">
      <c r="A1187" s="167" t="s">
        <v>1065</v>
      </c>
      <c r="B1187" s="240"/>
      <c r="C1187" s="287">
        <v>0</v>
      </c>
      <c r="D1187" s="240"/>
      <c r="E1187" s="227"/>
      <c r="F1187" s="228"/>
      <c r="G1187" s="229"/>
      <c r="H1187" s="281">
        <f t="shared" si="86"/>
        <v>0</v>
      </c>
      <c r="I1187" s="240">
        <f t="shared" si="87"/>
        <v>0</v>
      </c>
      <c r="J1187" s="229"/>
    </row>
    <row r="1188" spans="1:10">
      <c r="A1188" s="167" t="s">
        <v>1066</v>
      </c>
      <c r="B1188" s="240">
        <v>500</v>
      </c>
      <c r="C1188" s="287"/>
      <c r="D1188" s="240"/>
      <c r="E1188" s="227"/>
      <c r="F1188" s="228"/>
      <c r="G1188" s="229"/>
      <c r="H1188" s="281">
        <f t="shared" si="86"/>
        <v>0</v>
      </c>
      <c r="I1188" s="240"/>
      <c r="J1188" s="229"/>
    </row>
    <row r="1189" spans="1:10">
      <c r="A1189" s="167" t="s">
        <v>1067</v>
      </c>
      <c r="B1189" s="240"/>
      <c r="C1189" s="287">
        <v>0</v>
      </c>
      <c r="D1189" s="240"/>
      <c r="E1189" s="227"/>
      <c r="F1189" s="228"/>
      <c r="G1189" s="229"/>
      <c r="H1189" s="281">
        <f t="shared" si="86"/>
        <v>0</v>
      </c>
      <c r="I1189" s="240">
        <f>H1189-C1189</f>
        <v>0</v>
      </c>
      <c r="J1189" s="229"/>
    </row>
    <row r="1190" s="208" customFormat="1" spans="1:10">
      <c r="A1190" s="270" t="s">
        <v>1068</v>
      </c>
      <c r="B1190" s="294">
        <f>B1191+B1203+B1209+B1215+B1223+B1236+B1240+B1246</f>
        <v>2150</v>
      </c>
      <c r="C1190" s="311">
        <v>4203.430789</v>
      </c>
      <c r="D1190" s="294">
        <f>D1191+D1203+D1209+D1215+D1223+D1236+D1240+D1246</f>
        <v>1857</v>
      </c>
      <c r="E1190" s="294"/>
      <c r="F1190" s="294">
        <f>D1190-B1190</f>
        <v>-293</v>
      </c>
      <c r="G1190" s="294">
        <f>(D1190/B1190-1)*100</f>
        <v>-13.6279069767442</v>
      </c>
      <c r="H1190" s="311">
        <f>H1191+H1203+H1209+H1215+H1223+H1236+H1240+H1246</f>
        <v>3290</v>
      </c>
      <c r="I1190" s="294">
        <f>H1190-C1190</f>
        <v>-913.430789</v>
      </c>
      <c r="J1190" s="274">
        <f>(H1190/C1190-1)*100</f>
        <v>-21.7306013790061</v>
      </c>
    </row>
    <row r="1191" spans="1:10">
      <c r="A1191" s="298" t="s">
        <v>1069</v>
      </c>
      <c r="B1191" s="308">
        <v>852</v>
      </c>
      <c r="C1191" s="304">
        <v>467.106544</v>
      </c>
      <c r="D1191" s="308">
        <f>SUM(D1192:D1202)</f>
        <v>672</v>
      </c>
      <c r="E1191" s="278">
        <f>D1191/C1191*100</f>
        <v>143.864394244068</v>
      </c>
      <c r="F1191" s="276">
        <f>D1191-B1191</f>
        <v>-180</v>
      </c>
      <c r="G1191" s="279">
        <f>(D1191/B1191-1)*100</f>
        <v>-21.1267605633803</v>
      </c>
      <c r="H1191" s="304">
        <f>SUM(H1192:H1202)</f>
        <v>420</v>
      </c>
      <c r="I1191" s="295">
        <f>H1191-C1191</f>
        <v>-47.106544</v>
      </c>
      <c r="J1191" s="279">
        <f>(H1191/C1191-1)*100</f>
        <v>-10.0847535974576</v>
      </c>
    </row>
    <row r="1192" spans="1:12">
      <c r="A1192" s="167" t="s">
        <v>738</v>
      </c>
      <c r="B1192" s="240">
        <v>389</v>
      </c>
      <c r="C1192" s="287">
        <v>217.969544</v>
      </c>
      <c r="D1192" s="240">
        <v>348</v>
      </c>
      <c r="E1192" s="227"/>
      <c r="F1192" s="228"/>
      <c r="G1192" s="229"/>
      <c r="H1192" s="281">
        <f t="shared" ref="H1192:H1202" si="88">L1192+M1192+N1192</f>
        <v>408</v>
      </c>
      <c r="I1192" s="240"/>
      <c r="J1192" s="229"/>
      <c r="L1192">
        <v>408</v>
      </c>
    </row>
    <row r="1193" spans="1:12">
      <c r="A1193" s="167" t="s">
        <v>739</v>
      </c>
      <c r="B1193" s="240">
        <v>211</v>
      </c>
      <c r="C1193" s="287">
        <v>245.225</v>
      </c>
      <c r="D1193" s="240">
        <v>286</v>
      </c>
      <c r="E1193" s="227"/>
      <c r="F1193" s="228"/>
      <c r="G1193" s="229"/>
      <c r="H1193" s="281">
        <f t="shared" si="88"/>
        <v>10</v>
      </c>
      <c r="I1193" s="240"/>
      <c r="J1193" s="229"/>
      <c r="L1193">
        <v>10</v>
      </c>
    </row>
    <row r="1194" spans="1:10">
      <c r="A1194" s="167" t="s">
        <v>740</v>
      </c>
      <c r="B1194" s="240">
        <v>0</v>
      </c>
      <c r="C1194" s="287">
        <v>0</v>
      </c>
      <c r="D1194" s="240"/>
      <c r="E1194" s="227"/>
      <c r="F1194" s="228"/>
      <c r="G1194" s="229"/>
      <c r="H1194" s="281">
        <f t="shared" si="88"/>
        <v>0</v>
      </c>
      <c r="I1194" s="240"/>
      <c r="J1194" s="229"/>
    </row>
    <row r="1195" spans="1:10">
      <c r="A1195" s="167" t="s">
        <v>1070</v>
      </c>
      <c r="B1195" s="240">
        <v>0</v>
      </c>
      <c r="C1195" s="287">
        <v>0</v>
      </c>
      <c r="D1195" s="240">
        <v>34</v>
      </c>
      <c r="E1195" s="227"/>
      <c r="F1195" s="228"/>
      <c r="G1195" s="229"/>
      <c r="H1195" s="281">
        <f t="shared" si="88"/>
        <v>0</v>
      </c>
      <c r="I1195" s="240"/>
      <c r="J1195" s="229"/>
    </row>
    <row r="1196" spans="1:10">
      <c r="A1196" s="167" t="s">
        <v>1071</v>
      </c>
      <c r="B1196" s="240">
        <v>0</v>
      </c>
      <c r="C1196" s="287">
        <v>0</v>
      </c>
      <c r="D1196" s="240"/>
      <c r="E1196" s="227"/>
      <c r="F1196" s="228"/>
      <c r="G1196" s="229"/>
      <c r="H1196" s="281">
        <f t="shared" si="88"/>
        <v>0</v>
      </c>
      <c r="I1196" s="240"/>
      <c r="J1196" s="229"/>
    </row>
    <row r="1197" spans="1:10">
      <c r="A1197" s="167" t="s">
        <v>1072</v>
      </c>
      <c r="B1197" s="240">
        <v>0</v>
      </c>
      <c r="C1197" s="287">
        <v>0</v>
      </c>
      <c r="D1197" s="240"/>
      <c r="E1197" s="227"/>
      <c r="F1197" s="228"/>
      <c r="G1197" s="229"/>
      <c r="H1197" s="281">
        <f t="shared" si="88"/>
        <v>0</v>
      </c>
      <c r="I1197" s="240"/>
      <c r="J1197" s="229"/>
    </row>
    <row r="1198" spans="1:10">
      <c r="A1198" s="167" t="s">
        <v>1073</v>
      </c>
      <c r="B1198" s="240">
        <v>0</v>
      </c>
      <c r="C1198" s="287">
        <v>0</v>
      </c>
      <c r="D1198" s="240"/>
      <c r="E1198" s="227"/>
      <c r="F1198" s="228"/>
      <c r="G1198" s="229"/>
      <c r="H1198" s="281">
        <f t="shared" si="88"/>
        <v>0</v>
      </c>
      <c r="I1198" s="240"/>
      <c r="J1198" s="229"/>
    </row>
    <row r="1199" spans="1:10">
      <c r="A1199" s="167" t="s">
        <v>1074</v>
      </c>
      <c r="B1199" s="240">
        <v>0</v>
      </c>
      <c r="C1199" s="287">
        <v>0</v>
      </c>
      <c r="D1199" s="240"/>
      <c r="E1199" s="227"/>
      <c r="F1199" s="228"/>
      <c r="G1199" s="229"/>
      <c r="H1199" s="281">
        <f t="shared" si="88"/>
        <v>0</v>
      </c>
      <c r="I1199" s="240"/>
      <c r="J1199" s="229"/>
    </row>
    <row r="1200" spans="1:10">
      <c r="A1200" s="167" t="s">
        <v>1075</v>
      </c>
      <c r="B1200" s="240">
        <v>4</v>
      </c>
      <c r="C1200" s="287">
        <v>3.912</v>
      </c>
      <c r="D1200" s="240">
        <v>4</v>
      </c>
      <c r="E1200" s="227"/>
      <c r="F1200" s="228"/>
      <c r="G1200" s="229"/>
      <c r="H1200" s="281">
        <f t="shared" si="88"/>
        <v>0</v>
      </c>
      <c r="I1200" s="240"/>
      <c r="J1200" s="229"/>
    </row>
    <row r="1201" spans="1:10">
      <c r="A1201" s="167" t="s">
        <v>757</v>
      </c>
      <c r="B1201" s="240">
        <v>0</v>
      </c>
      <c r="C1201" s="287">
        <v>0</v>
      </c>
      <c r="D1201" s="240"/>
      <c r="E1201" s="227"/>
      <c r="F1201" s="228"/>
      <c r="G1201" s="229"/>
      <c r="H1201" s="281">
        <f t="shared" si="88"/>
        <v>0</v>
      </c>
      <c r="I1201" s="240"/>
      <c r="J1201" s="229"/>
    </row>
    <row r="1202" spans="1:12">
      <c r="A1202" s="167" t="s">
        <v>1076</v>
      </c>
      <c r="B1202" s="240">
        <v>248</v>
      </c>
      <c r="C1202" s="287">
        <v>0</v>
      </c>
      <c r="D1202" s="240"/>
      <c r="E1202" s="227"/>
      <c r="F1202" s="228"/>
      <c r="G1202" s="229"/>
      <c r="H1202" s="281">
        <f t="shared" si="88"/>
        <v>2</v>
      </c>
      <c r="I1202" s="240"/>
      <c r="J1202" s="229"/>
      <c r="L1202">
        <v>2</v>
      </c>
    </row>
    <row r="1203" spans="1:10">
      <c r="A1203" s="298" t="s">
        <v>1077</v>
      </c>
      <c r="B1203" s="308">
        <v>741</v>
      </c>
      <c r="C1203" s="304">
        <v>791.6046</v>
      </c>
      <c r="D1203" s="308">
        <f>SUM(D1204:D1208)</f>
        <v>802</v>
      </c>
      <c r="E1203" s="278">
        <f>D1203/C1203*100</f>
        <v>101.313206113254</v>
      </c>
      <c r="F1203" s="276">
        <f>D1203-B1203</f>
        <v>61</v>
      </c>
      <c r="G1203" s="279">
        <f>(D1203/B1203-1)*100</f>
        <v>8.23211875843455</v>
      </c>
      <c r="H1203" s="304">
        <f>SUM(H1204:H1208)</f>
        <v>954</v>
      </c>
      <c r="I1203" s="295">
        <f>H1203-C1203</f>
        <v>162.3954</v>
      </c>
      <c r="J1203" s="279">
        <f>(H1203/C1203-1)*100</f>
        <v>20.5147115112772</v>
      </c>
    </row>
    <row r="1204" spans="1:10">
      <c r="A1204" s="167" t="s">
        <v>738</v>
      </c>
      <c r="B1204" s="240">
        <v>0</v>
      </c>
      <c r="C1204" s="287">
        <v>0</v>
      </c>
      <c r="D1204" s="240">
        <v>14</v>
      </c>
      <c r="E1204" s="227"/>
      <c r="F1204" s="228"/>
      <c r="G1204" s="229"/>
      <c r="H1204" s="281">
        <f>L1204+M1204+N1204</f>
        <v>0</v>
      </c>
      <c r="I1204" s="240"/>
      <c r="J1204" s="229"/>
    </row>
    <row r="1205" spans="1:12">
      <c r="A1205" s="167" t="s">
        <v>739</v>
      </c>
      <c r="B1205" s="240">
        <v>562</v>
      </c>
      <c r="C1205" s="287">
        <v>26.0069</v>
      </c>
      <c r="D1205" s="240">
        <v>71</v>
      </c>
      <c r="E1205" s="227"/>
      <c r="F1205" s="228"/>
      <c r="G1205" s="229"/>
      <c r="H1205" s="281">
        <f>L1205+M1205+N1205</f>
        <v>62</v>
      </c>
      <c r="I1205" s="240"/>
      <c r="J1205" s="229"/>
      <c r="L1205">
        <v>62</v>
      </c>
    </row>
    <row r="1206" spans="1:10">
      <c r="A1206" s="167" t="s">
        <v>740</v>
      </c>
      <c r="B1206" s="240">
        <v>0</v>
      </c>
      <c r="C1206" s="287">
        <v>0</v>
      </c>
      <c r="D1206" s="240"/>
      <c r="E1206" s="227"/>
      <c r="F1206" s="228"/>
      <c r="G1206" s="229"/>
      <c r="H1206" s="281">
        <f>L1206+M1206+N1206</f>
        <v>0</v>
      </c>
      <c r="I1206" s="240"/>
      <c r="J1206" s="229"/>
    </row>
    <row r="1207" spans="1:12">
      <c r="A1207" s="167" t="s">
        <v>1078</v>
      </c>
      <c r="B1207" s="240">
        <v>179</v>
      </c>
      <c r="C1207" s="287">
        <v>765.5977</v>
      </c>
      <c r="D1207" s="240">
        <v>717</v>
      </c>
      <c r="E1207" s="227"/>
      <c r="F1207" s="228"/>
      <c r="G1207" s="229"/>
      <c r="H1207" s="281">
        <f>L1207+M1207+N1207</f>
        <v>892</v>
      </c>
      <c r="I1207" s="240"/>
      <c r="J1207" s="229"/>
      <c r="L1207">
        <v>892</v>
      </c>
    </row>
    <row r="1208" spans="1:10">
      <c r="A1208" s="167" t="s">
        <v>1079</v>
      </c>
      <c r="B1208" s="240"/>
      <c r="C1208" s="287">
        <v>0</v>
      </c>
      <c r="D1208" s="240"/>
      <c r="E1208" s="227"/>
      <c r="F1208" s="228"/>
      <c r="G1208" s="229"/>
      <c r="H1208" s="281">
        <f>L1208+M1208+N1208</f>
        <v>0</v>
      </c>
      <c r="I1208" s="240"/>
      <c r="J1208" s="229"/>
    </row>
    <row r="1209" spans="1:10">
      <c r="A1209" s="298" t="s">
        <v>1080</v>
      </c>
      <c r="B1209" s="308"/>
      <c r="C1209" s="304"/>
      <c r="D1209" s="308">
        <f>SUM(D1210:D1214)</f>
        <v>8</v>
      </c>
      <c r="E1209" s="278"/>
      <c r="F1209" s="276"/>
      <c r="G1209" s="279"/>
      <c r="H1209" s="304"/>
      <c r="I1209" s="295">
        <f>H1209-C1209</f>
        <v>0</v>
      </c>
      <c r="J1209" s="279"/>
    </row>
    <row r="1210" spans="1:10">
      <c r="A1210" s="167" t="s">
        <v>738</v>
      </c>
      <c r="B1210" s="240"/>
      <c r="C1210" s="287">
        <v>0</v>
      </c>
      <c r="D1210" s="240"/>
      <c r="E1210" s="227"/>
      <c r="F1210" s="228"/>
      <c r="G1210" s="229"/>
      <c r="H1210" s="281">
        <f>L1210+M1210+N1210</f>
        <v>0</v>
      </c>
      <c r="I1210" s="240"/>
      <c r="J1210" s="229"/>
    </row>
    <row r="1211" spans="1:10">
      <c r="A1211" s="167" t="s">
        <v>739</v>
      </c>
      <c r="B1211" s="240"/>
      <c r="C1211" s="287">
        <v>0</v>
      </c>
      <c r="D1211" s="240">
        <v>8</v>
      </c>
      <c r="E1211" s="227"/>
      <c r="F1211" s="228"/>
      <c r="G1211" s="229"/>
      <c r="H1211" s="281">
        <f>L1211+M1211+N1211</f>
        <v>0</v>
      </c>
      <c r="I1211" s="240"/>
      <c r="J1211" s="229"/>
    </row>
    <row r="1212" spans="1:10">
      <c r="A1212" s="167" t="s">
        <v>740</v>
      </c>
      <c r="B1212" s="240"/>
      <c r="C1212" s="287">
        <v>0</v>
      </c>
      <c r="D1212" s="240"/>
      <c r="E1212" s="227"/>
      <c r="F1212" s="228"/>
      <c r="G1212" s="229"/>
      <c r="H1212" s="281">
        <f>L1212+M1212+N1212</f>
        <v>0</v>
      </c>
      <c r="I1212" s="240"/>
      <c r="J1212" s="229"/>
    </row>
    <row r="1213" spans="1:10">
      <c r="A1213" s="167" t="s">
        <v>1081</v>
      </c>
      <c r="B1213" s="240"/>
      <c r="C1213" s="287">
        <v>0</v>
      </c>
      <c r="D1213" s="240"/>
      <c r="E1213" s="227"/>
      <c r="F1213" s="228"/>
      <c r="G1213" s="229"/>
      <c r="H1213" s="281">
        <f>L1213+M1213+N1213</f>
        <v>0</v>
      </c>
      <c r="I1213" s="240"/>
      <c r="J1213" s="229"/>
    </row>
    <row r="1214" spans="1:10">
      <c r="A1214" s="167" t="s">
        <v>1082</v>
      </c>
      <c r="B1214" s="240"/>
      <c r="C1214" s="287">
        <v>0</v>
      </c>
      <c r="D1214" s="240"/>
      <c r="E1214" s="227"/>
      <c r="F1214" s="228"/>
      <c r="G1214" s="229"/>
      <c r="H1214" s="281">
        <f>L1214+M1214+N1214</f>
        <v>0</v>
      </c>
      <c r="I1214" s="240"/>
      <c r="J1214" s="229"/>
    </row>
    <row r="1215" spans="1:10">
      <c r="A1215" s="298" t="s">
        <v>1083</v>
      </c>
      <c r="B1215" s="308"/>
      <c r="C1215" s="304"/>
      <c r="D1215" s="308"/>
      <c r="E1215" s="278"/>
      <c r="F1215" s="276"/>
      <c r="G1215" s="279"/>
      <c r="H1215" s="304"/>
      <c r="I1215" s="295">
        <f>H1215-C1215</f>
        <v>0</v>
      </c>
      <c r="J1215" s="279"/>
    </row>
    <row r="1216" spans="1:10">
      <c r="A1216" s="167" t="s">
        <v>738</v>
      </c>
      <c r="B1216" s="240"/>
      <c r="C1216" s="287">
        <v>0</v>
      </c>
      <c r="D1216" s="240"/>
      <c r="E1216" s="227"/>
      <c r="F1216" s="228"/>
      <c r="G1216" s="229"/>
      <c r="H1216" s="281">
        <f t="shared" ref="H1216:H1222" si="89">L1216+M1216+N1216</f>
        <v>0</v>
      </c>
      <c r="I1216" s="240"/>
      <c r="J1216" s="229"/>
    </row>
    <row r="1217" spans="1:10">
      <c r="A1217" s="167" t="s">
        <v>739</v>
      </c>
      <c r="B1217" s="240"/>
      <c r="C1217" s="287">
        <v>0</v>
      </c>
      <c r="D1217" s="240"/>
      <c r="E1217" s="227"/>
      <c r="F1217" s="228"/>
      <c r="G1217" s="229"/>
      <c r="H1217" s="281">
        <f t="shared" si="89"/>
        <v>0</v>
      </c>
      <c r="I1217" s="240"/>
      <c r="J1217" s="229"/>
    </row>
    <row r="1218" spans="1:10">
      <c r="A1218" s="167" t="s">
        <v>740</v>
      </c>
      <c r="B1218" s="240"/>
      <c r="C1218" s="287">
        <v>0</v>
      </c>
      <c r="D1218" s="240"/>
      <c r="E1218" s="227"/>
      <c r="F1218" s="228"/>
      <c r="G1218" s="229"/>
      <c r="H1218" s="281">
        <f t="shared" si="89"/>
        <v>0</v>
      </c>
      <c r="I1218" s="240"/>
      <c r="J1218" s="229"/>
    </row>
    <row r="1219" spans="1:10">
      <c r="A1219" s="167" t="s">
        <v>1084</v>
      </c>
      <c r="B1219" s="240"/>
      <c r="C1219" s="287">
        <v>0</v>
      </c>
      <c r="D1219" s="240"/>
      <c r="E1219" s="227"/>
      <c r="F1219" s="228"/>
      <c r="G1219" s="229"/>
      <c r="H1219" s="281">
        <f t="shared" si="89"/>
        <v>0</v>
      </c>
      <c r="I1219" s="240"/>
      <c r="J1219" s="229"/>
    </row>
    <row r="1220" spans="1:10">
      <c r="A1220" s="167" t="s">
        <v>1085</v>
      </c>
      <c r="B1220" s="240"/>
      <c r="C1220" s="287">
        <v>0</v>
      </c>
      <c r="D1220" s="240"/>
      <c r="E1220" s="227"/>
      <c r="F1220" s="228"/>
      <c r="G1220" s="229"/>
      <c r="H1220" s="281">
        <f t="shared" si="89"/>
        <v>0</v>
      </c>
      <c r="I1220" s="240"/>
      <c r="J1220" s="229"/>
    </row>
    <row r="1221" spans="1:10">
      <c r="A1221" s="167" t="s">
        <v>757</v>
      </c>
      <c r="B1221" s="240"/>
      <c r="C1221" s="287">
        <v>0</v>
      </c>
      <c r="D1221" s="240"/>
      <c r="E1221" s="227"/>
      <c r="F1221" s="228"/>
      <c r="G1221" s="229"/>
      <c r="H1221" s="281">
        <f t="shared" si="89"/>
        <v>0</v>
      </c>
      <c r="I1221" s="240"/>
      <c r="J1221" s="229"/>
    </row>
    <row r="1222" spans="1:10">
      <c r="A1222" s="167" t="s">
        <v>1086</v>
      </c>
      <c r="B1222" s="240"/>
      <c r="C1222" s="287">
        <v>0</v>
      </c>
      <c r="D1222" s="240"/>
      <c r="E1222" s="227"/>
      <c r="F1222" s="228"/>
      <c r="G1222" s="229"/>
      <c r="H1222" s="281">
        <f t="shared" si="89"/>
        <v>0</v>
      </c>
      <c r="I1222" s="240"/>
      <c r="J1222" s="229"/>
    </row>
    <row r="1223" spans="1:10">
      <c r="A1223" s="298" t="s">
        <v>1087</v>
      </c>
      <c r="B1223" s="308"/>
      <c r="C1223" s="304">
        <v>18</v>
      </c>
      <c r="D1223" s="308">
        <f>SUM(D1224:D1235)</f>
        <v>18</v>
      </c>
      <c r="E1223" s="278">
        <f>D1223/C1223*100</f>
        <v>100</v>
      </c>
      <c r="F1223" s="276">
        <f>D1223-B1223</f>
        <v>18</v>
      </c>
      <c r="G1223" s="279" t="e">
        <f>(D1223/B1223-1)*100</f>
        <v>#DIV/0!</v>
      </c>
      <c r="H1223" s="304">
        <f>SUM(H1224:H1235)</f>
        <v>1</v>
      </c>
      <c r="I1223" s="295">
        <f>H1223-C1223</f>
        <v>-17</v>
      </c>
      <c r="J1223" s="279">
        <f>(H1223/C1223-1)*100</f>
        <v>-94.4444444444444</v>
      </c>
    </row>
    <row r="1224" spans="1:10">
      <c r="A1224" s="167" t="s">
        <v>738</v>
      </c>
      <c r="B1224" s="240"/>
      <c r="C1224" s="287">
        <v>0</v>
      </c>
      <c r="D1224" s="240"/>
      <c r="E1224" s="227"/>
      <c r="F1224" s="228"/>
      <c r="G1224" s="229"/>
      <c r="H1224" s="281">
        <f t="shared" ref="H1224:H1235" si="90">L1224+M1224+N1224</f>
        <v>0</v>
      </c>
      <c r="I1224" s="240"/>
      <c r="J1224" s="229"/>
    </row>
    <row r="1225" spans="1:10">
      <c r="A1225" s="167" t="s">
        <v>739</v>
      </c>
      <c r="B1225" s="240"/>
      <c r="C1225" s="287">
        <v>0</v>
      </c>
      <c r="D1225" s="240"/>
      <c r="E1225" s="227"/>
      <c r="F1225" s="228"/>
      <c r="G1225" s="229"/>
      <c r="H1225" s="281">
        <f t="shared" si="90"/>
        <v>0</v>
      </c>
      <c r="I1225" s="240"/>
      <c r="J1225" s="229"/>
    </row>
    <row r="1226" spans="1:10">
      <c r="A1226" s="167" t="s">
        <v>740</v>
      </c>
      <c r="B1226" s="240"/>
      <c r="C1226" s="287">
        <v>0</v>
      </c>
      <c r="D1226" s="240"/>
      <c r="E1226" s="227"/>
      <c r="F1226" s="228"/>
      <c r="G1226" s="229"/>
      <c r="H1226" s="281">
        <f t="shared" si="90"/>
        <v>0</v>
      </c>
      <c r="I1226" s="240"/>
      <c r="J1226" s="229"/>
    </row>
    <row r="1227" spans="1:12">
      <c r="A1227" s="167" t="s">
        <v>1088</v>
      </c>
      <c r="B1227" s="240"/>
      <c r="C1227" s="287">
        <v>0</v>
      </c>
      <c r="D1227" s="240"/>
      <c r="E1227" s="227"/>
      <c r="F1227" s="228"/>
      <c r="G1227" s="229"/>
      <c r="H1227" s="281">
        <f t="shared" si="90"/>
        <v>1</v>
      </c>
      <c r="I1227" s="240"/>
      <c r="J1227" s="229"/>
      <c r="L1227">
        <v>1</v>
      </c>
    </row>
    <row r="1228" spans="1:10">
      <c r="A1228" s="167" t="s">
        <v>1089</v>
      </c>
      <c r="B1228" s="240"/>
      <c r="C1228" s="287">
        <v>0</v>
      </c>
      <c r="D1228" s="240"/>
      <c r="E1228" s="227"/>
      <c r="F1228" s="228"/>
      <c r="G1228" s="229"/>
      <c r="H1228" s="281">
        <f t="shared" si="90"/>
        <v>0</v>
      </c>
      <c r="I1228" s="240"/>
      <c r="J1228" s="229"/>
    </row>
    <row r="1229" spans="1:10">
      <c r="A1229" s="167" t="s">
        <v>1090</v>
      </c>
      <c r="B1229" s="240"/>
      <c r="C1229" s="287">
        <v>0</v>
      </c>
      <c r="D1229" s="240"/>
      <c r="E1229" s="227"/>
      <c r="F1229" s="228"/>
      <c r="G1229" s="229"/>
      <c r="H1229" s="281">
        <f t="shared" si="90"/>
        <v>0</v>
      </c>
      <c r="I1229" s="240"/>
      <c r="J1229" s="229"/>
    </row>
    <row r="1230" spans="1:10">
      <c r="A1230" s="167" t="s">
        <v>1091</v>
      </c>
      <c r="B1230" s="240"/>
      <c r="C1230" s="287">
        <v>18</v>
      </c>
      <c r="D1230" s="240">
        <v>18</v>
      </c>
      <c r="E1230" s="227"/>
      <c r="F1230" s="228"/>
      <c r="G1230" s="229"/>
      <c r="H1230" s="281">
        <f t="shared" si="90"/>
        <v>0</v>
      </c>
      <c r="I1230" s="240"/>
      <c r="J1230" s="229"/>
    </row>
    <row r="1231" spans="1:10">
      <c r="A1231" s="167" t="s">
        <v>1092</v>
      </c>
      <c r="B1231" s="240"/>
      <c r="C1231" s="287">
        <v>0</v>
      </c>
      <c r="D1231" s="240"/>
      <c r="E1231" s="227"/>
      <c r="F1231" s="228"/>
      <c r="G1231" s="229"/>
      <c r="H1231" s="281">
        <f t="shared" si="90"/>
        <v>0</v>
      </c>
      <c r="I1231" s="240"/>
      <c r="J1231" s="229"/>
    </row>
    <row r="1232" spans="1:10">
      <c r="A1232" s="167" t="s">
        <v>1093</v>
      </c>
      <c r="B1232" s="240"/>
      <c r="C1232" s="287">
        <v>0</v>
      </c>
      <c r="D1232" s="240"/>
      <c r="E1232" s="227"/>
      <c r="F1232" s="228"/>
      <c r="G1232" s="229"/>
      <c r="H1232" s="281">
        <f t="shared" si="90"/>
        <v>0</v>
      </c>
      <c r="I1232" s="240"/>
      <c r="J1232" s="229"/>
    </row>
    <row r="1233" spans="1:10">
      <c r="A1233" s="167" t="s">
        <v>1094</v>
      </c>
      <c r="B1233" s="240"/>
      <c r="C1233" s="287">
        <v>0</v>
      </c>
      <c r="D1233" s="240"/>
      <c r="E1233" s="227"/>
      <c r="F1233" s="228"/>
      <c r="G1233" s="229"/>
      <c r="H1233" s="281">
        <f t="shared" si="90"/>
        <v>0</v>
      </c>
      <c r="I1233" s="240"/>
      <c r="J1233" s="229"/>
    </row>
    <row r="1234" spans="1:10">
      <c r="A1234" s="167" t="s">
        <v>1095</v>
      </c>
      <c r="B1234" s="240"/>
      <c r="C1234" s="287">
        <v>0</v>
      </c>
      <c r="D1234" s="240"/>
      <c r="E1234" s="227"/>
      <c r="F1234" s="228"/>
      <c r="G1234" s="229"/>
      <c r="H1234" s="281">
        <f t="shared" si="90"/>
        <v>0</v>
      </c>
      <c r="I1234" s="240"/>
      <c r="J1234" s="229"/>
    </row>
    <row r="1235" spans="1:10">
      <c r="A1235" s="167" t="s">
        <v>1096</v>
      </c>
      <c r="B1235" s="240"/>
      <c r="C1235" s="287">
        <v>0</v>
      </c>
      <c r="D1235" s="240"/>
      <c r="E1235" s="227"/>
      <c r="F1235" s="228"/>
      <c r="G1235" s="229"/>
      <c r="H1235" s="281">
        <f t="shared" si="90"/>
        <v>0</v>
      </c>
      <c r="I1235" s="240"/>
      <c r="J1235" s="229"/>
    </row>
    <row r="1236" spans="1:10">
      <c r="A1236" s="298" t="s">
        <v>1097</v>
      </c>
      <c r="B1236" s="308">
        <v>1</v>
      </c>
      <c r="C1236" s="304">
        <v>2170.4622</v>
      </c>
      <c r="D1236" s="308">
        <f>SUM(D1237:D1239)</f>
        <v>17</v>
      </c>
      <c r="E1236" s="278"/>
      <c r="F1236" s="276">
        <f>D1236-B1236</f>
        <v>16</v>
      </c>
      <c r="G1236" s="279"/>
      <c r="H1236" s="304">
        <f>SUM(H1237:H1239)</f>
        <v>1915</v>
      </c>
      <c r="I1236" s="295">
        <f>H1236-C1236</f>
        <v>-255.4622</v>
      </c>
      <c r="J1236" s="279"/>
    </row>
    <row r="1237" spans="1:14">
      <c r="A1237" s="167" t="s">
        <v>1098</v>
      </c>
      <c r="B1237" s="240">
        <v>1</v>
      </c>
      <c r="C1237" s="287">
        <v>2170.4622</v>
      </c>
      <c r="D1237" s="240">
        <v>5</v>
      </c>
      <c r="E1237" s="227"/>
      <c r="F1237" s="228"/>
      <c r="G1237" s="229"/>
      <c r="H1237" s="281">
        <f>L1237+M1237+N1237</f>
        <v>1915</v>
      </c>
      <c r="I1237" s="240"/>
      <c r="J1237" s="229"/>
      <c r="N1237">
        <v>1915</v>
      </c>
    </row>
    <row r="1238" spans="1:10">
      <c r="A1238" s="167" t="s">
        <v>1099</v>
      </c>
      <c r="B1238" s="240"/>
      <c r="C1238" s="287">
        <v>0</v>
      </c>
      <c r="D1238" s="240"/>
      <c r="E1238" s="227"/>
      <c r="F1238" s="228"/>
      <c r="G1238" s="229"/>
      <c r="H1238" s="281">
        <f>L1238+M1238+N1238</f>
        <v>0</v>
      </c>
      <c r="I1238" s="240"/>
      <c r="J1238" s="229"/>
    </row>
    <row r="1239" spans="1:10">
      <c r="A1239" s="167" t="s">
        <v>1100</v>
      </c>
      <c r="B1239" s="240"/>
      <c r="C1239" s="287">
        <v>0</v>
      </c>
      <c r="D1239" s="240">
        <v>12</v>
      </c>
      <c r="E1239" s="227"/>
      <c r="F1239" s="228"/>
      <c r="G1239" s="229"/>
      <c r="H1239" s="281">
        <f>L1239+M1239+N1239</f>
        <v>0</v>
      </c>
      <c r="I1239" s="240"/>
      <c r="J1239" s="229"/>
    </row>
    <row r="1240" spans="1:10">
      <c r="A1240" s="298" t="s">
        <v>1101</v>
      </c>
      <c r="B1240" s="308">
        <v>189</v>
      </c>
      <c r="C1240" s="304">
        <v>434.328658</v>
      </c>
      <c r="D1240" s="308">
        <f>SUM(D1241:D1245)</f>
        <v>340</v>
      </c>
      <c r="E1240" s="278"/>
      <c r="F1240" s="276">
        <f>D1240-B1240</f>
        <v>151</v>
      </c>
      <c r="G1240" s="279">
        <f>(D1240/B1240-1)*100</f>
        <v>79.8941798941799</v>
      </c>
      <c r="H1240" s="304"/>
      <c r="I1240" s="295">
        <f>H1240-C1240</f>
        <v>-434.328658</v>
      </c>
      <c r="J1240" s="279"/>
    </row>
    <row r="1241" spans="1:10">
      <c r="A1241" s="167" t="s">
        <v>1102</v>
      </c>
      <c r="B1241" s="240">
        <v>20</v>
      </c>
      <c r="C1241" s="287">
        <v>0</v>
      </c>
      <c r="D1241" s="240"/>
      <c r="E1241" s="227"/>
      <c r="F1241" s="228"/>
      <c r="G1241" s="229"/>
      <c r="H1241" s="281">
        <f>L1241+M1241+N1241</f>
        <v>0</v>
      </c>
      <c r="I1241" s="240"/>
      <c r="J1241" s="229"/>
    </row>
    <row r="1242" spans="1:10">
      <c r="A1242" s="167" t="s">
        <v>1103</v>
      </c>
      <c r="B1242" s="240">
        <v>0</v>
      </c>
      <c r="C1242" s="287">
        <v>0</v>
      </c>
      <c r="D1242" s="240"/>
      <c r="E1242" s="227"/>
      <c r="F1242" s="228"/>
      <c r="G1242" s="229"/>
      <c r="H1242" s="281">
        <f t="shared" ref="H1242:H1247" si="91">L1242+M1242+N1242</f>
        <v>0</v>
      </c>
      <c r="I1242" s="240"/>
      <c r="J1242" s="229"/>
    </row>
    <row r="1243" spans="1:10">
      <c r="A1243" s="167" t="s">
        <v>1104</v>
      </c>
      <c r="B1243" s="240">
        <v>0</v>
      </c>
      <c r="C1243" s="287">
        <v>50</v>
      </c>
      <c r="D1243" s="240">
        <v>48</v>
      </c>
      <c r="E1243" s="227"/>
      <c r="F1243" s="228"/>
      <c r="G1243" s="229"/>
      <c r="H1243" s="281">
        <f t="shared" si="91"/>
        <v>0</v>
      </c>
      <c r="I1243" s="240"/>
      <c r="J1243" s="229"/>
    </row>
    <row r="1244" spans="1:10">
      <c r="A1244" s="167" t="s">
        <v>1105</v>
      </c>
      <c r="B1244" s="240">
        <v>120</v>
      </c>
      <c r="C1244" s="287">
        <v>164.328658</v>
      </c>
      <c r="D1244" s="240">
        <v>144</v>
      </c>
      <c r="E1244" s="227"/>
      <c r="F1244" s="228"/>
      <c r="G1244" s="229"/>
      <c r="H1244" s="281">
        <f t="shared" si="91"/>
        <v>0</v>
      </c>
      <c r="I1244" s="240"/>
      <c r="J1244" s="229"/>
    </row>
    <row r="1245" spans="1:10">
      <c r="A1245" s="167" t="s">
        <v>1106</v>
      </c>
      <c r="B1245" s="240">
        <v>49</v>
      </c>
      <c r="C1245" s="287">
        <v>220</v>
      </c>
      <c r="D1245" s="240">
        <v>148</v>
      </c>
      <c r="E1245" s="227"/>
      <c r="F1245" s="228"/>
      <c r="G1245" s="229"/>
      <c r="H1245" s="281">
        <f t="shared" si="91"/>
        <v>0</v>
      </c>
      <c r="I1245" s="240"/>
      <c r="J1245" s="229"/>
    </row>
    <row r="1246" spans="1:10">
      <c r="A1246" s="298" t="s">
        <v>1107</v>
      </c>
      <c r="B1246" s="308">
        <v>367</v>
      </c>
      <c r="C1246" s="304">
        <v>321.928787</v>
      </c>
      <c r="D1246" s="308"/>
      <c r="E1246" s="278"/>
      <c r="F1246" s="276"/>
      <c r="G1246" s="279"/>
      <c r="H1246" s="304"/>
      <c r="I1246" s="295">
        <f t="shared" ref="I1246:I1251" si="92">H1246-C1246</f>
        <v>-321.928787</v>
      </c>
      <c r="J1246" s="279"/>
    </row>
    <row r="1247" s="208" customFormat="1" spans="1:12">
      <c r="A1247" s="270" t="s">
        <v>1108</v>
      </c>
      <c r="B1247" s="294"/>
      <c r="C1247" s="311">
        <v>2005</v>
      </c>
      <c r="D1247" s="294"/>
      <c r="E1247" s="294"/>
      <c r="F1247" s="294">
        <v>38</v>
      </c>
      <c r="G1247" s="294">
        <v>18.0094786729858</v>
      </c>
      <c r="H1247" s="311">
        <f t="shared" si="91"/>
        <v>2618</v>
      </c>
      <c r="I1247" s="294">
        <f t="shared" si="92"/>
        <v>613</v>
      </c>
      <c r="J1247" s="274">
        <f>(H1247/C1247-1)*100</f>
        <v>30.573566084788</v>
      </c>
      <c r="L1247" s="208">
        <v>2618</v>
      </c>
    </row>
    <row r="1248" s="208" customFormat="1" spans="1:10">
      <c r="A1248" s="270" t="s">
        <v>1109</v>
      </c>
      <c r="B1248" s="271">
        <f>SUM(B1249:B1250)</f>
        <v>-25937</v>
      </c>
      <c r="C1248" s="272">
        <v>4839</v>
      </c>
      <c r="D1248" s="271">
        <f>SUM(D1249:D1250)</f>
        <v>-22814</v>
      </c>
      <c r="E1248" s="273">
        <f>D1248/C1248*100</f>
        <v>-471.461045670593</v>
      </c>
      <c r="F1248" s="271">
        <f>D1248-B1248</f>
        <v>3123</v>
      </c>
      <c r="G1248" s="274">
        <f>(D1248/B1248-1)*100</f>
        <v>-12.040714037861</v>
      </c>
      <c r="H1248" s="272">
        <f>SUM(H1249:H1250)</f>
        <v>5947</v>
      </c>
      <c r="I1248" s="294">
        <f t="shared" si="92"/>
        <v>1108</v>
      </c>
      <c r="J1248" s="274">
        <f>(H1248/C1248-1)*100</f>
        <v>22.8972928290969</v>
      </c>
    </row>
    <row r="1249" spans="1:10">
      <c r="A1249" s="167" t="s">
        <v>1110</v>
      </c>
      <c r="B1249" s="240"/>
      <c r="C1249" s="281">
        <v>0</v>
      </c>
      <c r="D1249" s="240"/>
      <c r="E1249" s="227"/>
      <c r="F1249" s="240"/>
      <c r="G1249" s="229"/>
      <c r="H1249" s="281">
        <f t="shared" ref="H1249:H1254" si="93">L1249+M1249+N1249</f>
        <v>0</v>
      </c>
      <c r="I1249" s="240"/>
      <c r="J1249" s="229"/>
    </row>
    <row r="1250" s="208" customFormat="1" spans="1:14">
      <c r="A1250" s="283" t="s">
        <v>1111</v>
      </c>
      <c r="B1250" s="240">
        <v>-25937</v>
      </c>
      <c r="C1250" s="281">
        <v>4839</v>
      </c>
      <c r="D1250" s="240">
        <v>-22814</v>
      </c>
      <c r="E1250" s="227"/>
      <c r="F1250" s="228"/>
      <c r="G1250" s="229"/>
      <c r="H1250" s="281">
        <f t="shared" si="93"/>
        <v>5947</v>
      </c>
      <c r="I1250" s="240"/>
      <c r="J1250" s="229"/>
      <c r="L1250">
        <v>5947</v>
      </c>
      <c r="M1250"/>
      <c r="N1250"/>
    </row>
    <row r="1251" s="208" customFormat="1" spans="1:10">
      <c r="A1251" s="270" t="s">
        <v>1112</v>
      </c>
      <c r="B1251" s="312"/>
      <c r="C1251" s="313"/>
      <c r="D1251" s="312"/>
      <c r="E1251" s="273"/>
      <c r="F1251" s="271">
        <f>D1251-B1251</f>
        <v>0</v>
      </c>
      <c r="G1251" s="274" t="e">
        <f>(D1251/B1251-1)*100</f>
        <v>#DIV/0!</v>
      </c>
      <c r="H1251" s="313">
        <f>SUM(H1252:H1254)</f>
        <v>0</v>
      </c>
      <c r="I1251" s="294">
        <f t="shared" si="92"/>
        <v>0</v>
      </c>
      <c r="J1251" s="274" t="e">
        <f>(H1251/C1251-1)*100</f>
        <v>#DIV/0!</v>
      </c>
    </row>
    <row r="1252" spans="1:10">
      <c r="A1252" s="283" t="s">
        <v>1113</v>
      </c>
      <c r="B1252" s="240"/>
      <c r="C1252" s="281"/>
      <c r="D1252" s="240"/>
      <c r="E1252" s="227"/>
      <c r="F1252" s="240"/>
      <c r="G1252" s="229"/>
      <c r="H1252" s="281">
        <f t="shared" si="93"/>
        <v>0</v>
      </c>
      <c r="I1252" s="240">
        <v>0</v>
      </c>
      <c r="J1252" s="229">
        <v>0</v>
      </c>
    </row>
    <row r="1253" spans="1:10">
      <c r="A1253" s="283" t="s">
        <v>1114</v>
      </c>
      <c r="B1253" s="240"/>
      <c r="C1253" s="281"/>
      <c r="D1253" s="240"/>
      <c r="E1253" s="227"/>
      <c r="F1253" s="240"/>
      <c r="G1253" s="229"/>
      <c r="H1253" s="281">
        <f t="shared" si="93"/>
        <v>0</v>
      </c>
      <c r="I1253" s="240">
        <v>0</v>
      </c>
      <c r="J1253" s="229">
        <v>0</v>
      </c>
    </row>
    <row r="1254" spans="1:10">
      <c r="A1254" s="283" t="s">
        <v>1115</v>
      </c>
      <c r="B1254" s="240"/>
      <c r="C1254" s="281"/>
      <c r="D1254" s="240"/>
      <c r="E1254" s="227"/>
      <c r="F1254" s="240"/>
      <c r="G1254" s="229"/>
      <c r="H1254" s="281">
        <f t="shared" si="93"/>
        <v>0</v>
      </c>
      <c r="I1254" s="240">
        <v>0</v>
      </c>
      <c r="J1254" s="229">
        <v>0</v>
      </c>
    </row>
    <row r="1255" s="208" customFormat="1" spans="1:10">
      <c r="A1255" s="270" t="s">
        <v>1116</v>
      </c>
      <c r="B1255" s="312">
        <f>SUM(B1256:B1258)</f>
        <v>2501</v>
      </c>
      <c r="C1255" s="313">
        <v>2500.7915</v>
      </c>
      <c r="D1255" s="312">
        <f>SUM(D1256:D1258)</f>
        <v>2431</v>
      </c>
      <c r="E1255" s="273"/>
      <c r="F1255" s="271">
        <f>D1255-B1255</f>
        <v>-70</v>
      </c>
      <c r="G1255" s="274">
        <f>(D1255/B1255-1)*100</f>
        <v>-2.79888044782087</v>
      </c>
      <c r="H1255" s="313">
        <f>SUM(H1256:H1258)</f>
        <v>3592</v>
      </c>
      <c r="I1255" s="294">
        <f>H1255-C1255</f>
        <v>1091.2085</v>
      </c>
      <c r="J1255" s="274">
        <f>(H1255/C1255-1)*100</f>
        <v>43.6345253092871</v>
      </c>
    </row>
    <row r="1256" spans="1:12">
      <c r="A1256" s="283" t="s">
        <v>1117</v>
      </c>
      <c r="B1256" s="240">
        <v>2501</v>
      </c>
      <c r="C1256" s="281">
        <v>2500.7915</v>
      </c>
      <c r="D1256" s="240">
        <v>2431</v>
      </c>
      <c r="E1256" s="227"/>
      <c r="F1256" s="240"/>
      <c r="G1256" s="229"/>
      <c r="H1256" s="281">
        <f t="shared" ref="H1256:H1258" si="94">L1256+M1256+N1256</f>
        <v>3592</v>
      </c>
      <c r="I1256" s="240">
        <v>0</v>
      </c>
      <c r="J1256" s="229">
        <v>0</v>
      </c>
      <c r="L1256">
        <v>3592</v>
      </c>
    </row>
    <row r="1257" spans="1:10">
      <c r="A1257" s="283" t="s">
        <v>1118</v>
      </c>
      <c r="B1257" s="240"/>
      <c r="C1257" s="281"/>
      <c r="D1257" s="240"/>
      <c r="E1257" s="227"/>
      <c r="F1257" s="240"/>
      <c r="G1257" s="229"/>
      <c r="H1257" s="281">
        <f t="shared" si="94"/>
        <v>0</v>
      </c>
      <c r="I1257" s="240">
        <v>0</v>
      </c>
      <c r="J1257" s="229">
        <v>0</v>
      </c>
    </row>
    <row r="1258" spans="1:10">
      <c r="A1258" s="283" t="s">
        <v>1119</v>
      </c>
      <c r="B1258" s="240"/>
      <c r="C1258" s="281"/>
      <c r="D1258" s="240"/>
      <c r="E1258" s="227"/>
      <c r="F1258" s="240"/>
      <c r="G1258" s="229"/>
      <c r="H1258" s="281">
        <f t="shared" si="94"/>
        <v>0</v>
      </c>
      <c r="I1258" s="240">
        <v>0</v>
      </c>
      <c r="J1258" s="229">
        <v>0</v>
      </c>
    </row>
    <row r="1259" s="208" customFormat="1" spans="1:10">
      <c r="A1259" s="270" t="s">
        <v>1120</v>
      </c>
      <c r="B1259" s="271">
        <v>2</v>
      </c>
      <c r="C1259" s="272"/>
      <c r="D1259" s="271"/>
      <c r="E1259" s="271"/>
      <c r="F1259" s="271">
        <f>D1259-B1259</f>
        <v>-2</v>
      </c>
      <c r="G1259" s="271">
        <f>(D1259/B1259-1)*100</f>
        <v>-100</v>
      </c>
      <c r="H1259" s="272"/>
      <c r="I1259" s="271">
        <f>H1259-C1259</f>
        <v>0</v>
      </c>
      <c r="J1259" s="271"/>
    </row>
    <row r="1260" spans="1:10">
      <c r="A1260" s="283" t="s">
        <v>1121</v>
      </c>
      <c r="B1260" s="240">
        <v>2</v>
      </c>
      <c r="C1260" s="281"/>
      <c r="D1260" s="240"/>
      <c r="E1260" s="227"/>
      <c r="F1260" s="228"/>
      <c r="G1260" s="229"/>
      <c r="H1260" s="281"/>
      <c r="I1260" s="240">
        <v>0</v>
      </c>
      <c r="J1260" s="229">
        <v>0</v>
      </c>
    </row>
    <row r="1261" s="208" customFormat="1" spans="1:10">
      <c r="A1261" s="314" t="s">
        <v>1122</v>
      </c>
      <c r="B1261" s="315">
        <f>B1259+B1255+B1251+B1248+B1247+B1190+B1135+B1115+B1078+B1074+B1054+B989+B925+B808+B789+B709+B640+B519+B462+B408+B354+B265+B254+B6</f>
        <v>335886</v>
      </c>
      <c r="C1261" s="316">
        <v>261792.815368</v>
      </c>
      <c r="D1261" s="315">
        <f>D1259+D1255+D1251+D1248+D1247+D1190+D1135+D1115+D1078+D1074+D1054+D989+D925+D808+D789+D709+D640+D519+D462+D408+D354+D265+D254+D6</f>
        <v>289047</v>
      </c>
      <c r="E1261" s="273">
        <f>D1261/C1261*100</f>
        <v>110.410593046142</v>
      </c>
      <c r="F1261" s="271">
        <f>D1261-B1261</f>
        <v>-46839</v>
      </c>
      <c r="G1261" s="274">
        <f>(D1261/B1261-1)*100</f>
        <v>-13.9449098801379</v>
      </c>
      <c r="H1261" s="316">
        <f>H1259+H1255+H1251+H1248+H1247+H1190+H1135+H1115+H1078+H1074+H1054+H989+H925+H808+H789+H709+H640+H519+H462+H408+H354+H265+H254+H6</f>
        <v>250520</v>
      </c>
      <c r="I1261" s="294">
        <f>H1261-C1261</f>
        <v>-11272.815368</v>
      </c>
      <c r="J1261" s="274">
        <f>(H1261/C1261-1)*100</f>
        <v>-4.30600639370256</v>
      </c>
    </row>
    <row r="1262" s="208" customFormat="1" spans="1:10">
      <c r="A1262" s="317" t="s">
        <v>1123</v>
      </c>
      <c r="B1262" s="318">
        <f>SUM(B1263,B1266,B1269:B1273)</f>
        <v>16331</v>
      </c>
      <c r="C1262" s="319">
        <v>3656</v>
      </c>
      <c r="D1262" s="318">
        <f>SUM(D1263,D1266,D1269:D1273)</f>
        <v>43852</v>
      </c>
      <c r="E1262" s="273">
        <f>D1262/C1262*100</f>
        <v>1199.45295404814</v>
      </c>
      <c r="F1262" s="271">
        <f>D1262-B1262</f>
        <v>27521</v>
      </c>
      <c r="G1262" s="274">
        <f>(D1262/B1262-1)*100</f>
        <v>168.519992652012</v>
      </c>
      <c r="H1262" s="319">
        <f>SUM(H1263,H1266,H1269:H1273)</f>
        <v>3804</v>
      </c>
      <c r="I1262" s="294">
        <f>H1262-C1262</f>
        <v>148</v>
      </c>
      <c r="J1262" s="274">
        <f>(H1262/C1262-1)*100</f>
        <v>4.04814004376368</v>
      </c>
    </row>
    <row r="1263" spans="1:10">
      <c r="A1263" s="196" t="s">
        <v>1124</v>
      </c>
      <c r="B1263" s="211">
        <f>SUM(B1264:B1265)</f>
        <v>3773</v>
      </c>
      <c r="C1263" s="320">
        <v>3656</v>
      </c>
      <c r="D1263" s="211">
        <v>7909</v>
      </c>
      <c r="E1263" s="227"/>
      <c r="F1263" s="228"/>
      <c r="G1263" s="229"/>
      <c r="H1263" s="320">
        <f>SUM(H1264:H1265)</f>
        <v>3804</v>
      </c>
      <c r="I1263" s="240"/>
      <c r="J1263" s="229"/>
    </row>
    <row r="1264" spans="1:10">
      <c r="A1264" s="196" t="s">
        <v>1125</v>
      </c>
      <c r="B1264" s="211">
        <v>250</v>
      </c>
      <c r="C1264" s="281"/>
      <c r="D1264" s="211"/>
      <c r="E1264" s="227"/>
      <c r="F1264" s="228"/>
      <c r="G1264" s="229"/>
      <c r="H1264" s="281"/>
      <c r="I1264" s="240"/>
      <c r="J1264" s="229"/>
    </row>
    <row r="1265" spans="1:10">
      <c r="A1265" s="230" t="s">
        <v>1126</v>
      </c>
      <c r="B1265" s="231">
        <v>3523</v>
      </c>
      <c r="C1265" s="321">
        <v>3656</v>
      </c>
      <c r="D1265" s="231">
        <v>7909</v>
      </c>
      <c r="E1265" s="227"/>
      <c r="F1265" s="228"/>
      <c r="G1265" s="229"/>
      <c r="H1265" s="321">
        <v>3804</v>
      </c>
      <c r="I1265" s="240"/>
      <c r="J1265" s="229"/>
    </row>
    <row r="1266" spans="1:10">
      <c r="A1266" s="196" t="s">
        <v>1127</v>
      </c>
      <c r="B1266" s="211"/>
      <c r="C1266" s="320">
        <v>0</v>
      </c>
      <c r="D1266" s="211"/>
      <c r="E1266" s="227"/>
      <c r="F1266" s="228"/>
      <c r="G1266" s="229"/>
      <c r="H1266" s="320"/>
      <c r="I1266" s="240"/>
      <c r="J1266" s="229"/>
    </row>
    <row r="1267" spans="1:10">
      <c r="A1267" s="196" t="s">
        <v>1128</v>
      </c>
      <c r="B1267" s="233"/>
      <c r="C1267" s="306"/>
      <c r="D1267" s="233"/>
      <c r="E1267" s="227"/>
      <c r="F1267" s="228"/>
      <c r="G1267" s="229"/>
      <c r="H1267" s="306"/>
      <c r="I1267" s="240"/>
      <c r="J1267" s="229"/>
    </row>
    <row r="1268" spans="1:10">
      <c r="A1268" s="196" t="s">
        <v>1129</v>
      </c>
      <c r="B1268" s="233"/>
      <c r="C1268" s="306"/>
      <c r="D1268" s="233"/>
      <c r="E1268" s="227"/>
      <c r="F1268" s="228"/>
      <c r="G1268" s="229"/>
      <c r="H1268" s="306"/>
      <c r="I1268" s="240"/>
      <c r="J1268" s="229"/>
    </row>
    <row r="1269" spans="1:10">
      <c r="A1269" s="235" t="s">
        <v>1130</v>
      </c>
      <c r="B1269" s="233"/>
      <c r="C1269" s="281"/>
      <c r="D1269" s="233"/>
      <c r="E1269" s="227"/>
      <c r="F1269" s="228"/>
      <c r="G1269" s="229"/>
      <c r="H1269" s="281"/>
      <c r="I1269" s="207"/>
      <c r="J1269" s="241"/>
    </row>
    <row r="1270" spans="1:10">
      <c r="A1270" s="235" t="s">
        <v>1131</v>
      </c>
      <c r="B1270" s="233"/>
      <c r="C1270" s="281"/>
      <c r="D1270" s="233"/>
      <c r="E1270" s="227"/>
      <c r="F1270" s="228"/>
      <c r="G1270" s="229"/>
      <c r="H1270" s="281"/>
      <c r="I1270" s="207"/>
      <c r="J1270" s="241"/>
    </row>
    <row r="1271" spans="1:10">
      <c r="A1271" s="235" t="s">
        <v>1132</v>
      </c>
      <c r="B1271" s="233">
        <v>2000</v>
      </c>
      <c r="C1271" s="281"/>
      <c r="D1271" s="233">
        <v>5500</v>
      </c>
      <c r="E1271" s="227"/>
      <c r="F1271" s="228"/>
      <c r="G1271" s="229"/>
      <c r="H1271" s="281"/>
      <c r="I1271" s="207"/>
      <c r="J1271" s="241"/>
    </row>
    <row r="1272" spans="1:10">
      <c r="A1272" s="235" t="s">
        <v>1133</v>
      </c>
      <c r="B1272" s="233">
        <v>822</v>
      </c>
      <c r="C1272" s="281"/>
      <c r="D1272" s="233"/>
      <c r="E1272" s="227"/>
      <c r="F1272" s="228"/>
      <c r="G1272" s="229"/>
      <c r="H1272" s="281"/>
      <c r="I1272" s="207"/>
      <c r="J1272" s="241"/>
    </row>
    <row r="1273" spans="1:10">
      <c r="A1273" s="235" t="s">
        <v>1134</v>
      </c>
      <c r="B1273" s="211">
        <v>9736</v>
      </c>
      <c r="C1273" s="322">
        <v>0</v>
      </c>
      <c r="D1273" s="211">
        <v>30443</v>
      </c>
      <c r="E1273" s="227"/>
      <c r="F1273" s="228"/>
      <c r="G1273" s="229"/>
      <c r="H1273" s="322"/>
      <c r="I1273" s="240"/>
      <c r="J1273" s="229"/>
    </row>
    <row r="1274" spans="1:10">
      <c r="A1274" s="235" t="s">
        <v>1135</v>
      </c>
      <c r="B1274" s="233">
        <v>9736</v>
      </c>
      <c r="C1274" s="281"/>
      <c r="D1274" s="233">
        <v>30443</v>
      </c>
      <c r="E1274" s="227"/>
      <c r="F1274" s="228"/>
      <c r="G1274" s="229"/>
      <c r="H1274" s="281"/>
      <c r="I1274" s="207"/>
      <c r="J1274" s="241"/>
    </row>
    <row r="1275" spans="1:10">
      <c r="A1275" s="235" t="s">
        <v>1136</v>
      </c>
      <c r="B1275" s="236"/>
      <c r="C1275" s="322"/>
      <c r="D1275" s="236"/>
      <c r="E1275" s="227"/>
      <c r="F1275" s="228"/>
      <c r="G1275" s="229"/>
      <c r="H1275" s="322"/>
      <c r="I1275" s="240"/>
      <c r="J1275" s="229"/>
    </row>
    <row r="1276" s="208" customFormat="1" spans="1:10">
      <c r="A1276" s="323" t="s">
        <v>1137</v>
      </c>
      <c r="B1276" s="324">
        <f>B1261+B1262</f>
        <v>352217</v>
      </c>
      <c r="C1276" s="324">
        <v>265448.815368</v>
      </c>
      <c r="D1276" s="324">
        <f>D1261+D1262</f>
        <v>332899</v>
      </c>
      <c r="E1276" s="273">
        <f>D1276/C1276*100</f>
        <v>125.409864624369</v>
      </c>
      <c r="F1276" s="271">
        <f>D1276-B1276</f>
        <v>-19318</v>
      </c>
      <c r="G1276" s="274">
        <f>(D1276/B1276-1)*100</f>
        <v>-5.48468699693655</v>
      </c>
      <c r="H1276" s="324">
        <f>H1261+H1262</f>
        <v>254324</v>
      </c>
      <c r="I1276" s="294">
        <f>H1276-C1276</f>
        <v>-11124.815368</v>
      </c>
      <c r="J1276" s="274">
        <f>(H1276/C1276-1)*100</f>
        <v>-4.19094556989351</v>
      </c>
    </row>
  </sheetData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orientation="portrait" horizontalDpi="600" verticalDpi="6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D1064" sqref="D1064"/>
    </sheetView>
  </sheetViews>
  <sheetFormatPr defaultColWidth="9" defaultRowHeight="14.25" outlineLevelCol="3"/>
  <cols>
    <col min="1" max="1" width="26" customWidth="1"/>
    <col min="2" max="2" width="15.25" customWidth="1"/>
    <col min="3" max="3" width="16.875" customWidth="1"/>
    <col min="4" max="4" width="16.625" customWidth="1"/>
  </cols>
  <sheetData>
    <row r="1" ht="44.25" customHeight="1" spans="1:4">
      <c r="A1" s="242" t="s">
        <v>1139</v>
      </c>
      <c r="B1" s="242"/>
      <c r="C1" s="242"/>
      <c r="D1" s="242"/>
    </row>
    <row r="2" ht="18" customHeight="1" spans="1:4">
      <c r="A2" s="243"/>
      <c r="B2" s="244"/>
      <c r="C2" s="245" t="s">
        <v>1140</v>
      </c>
      <c r="D2" s="245"/>
    </row>
    <row r="3" ht="42.75" customHeight="1" spans="1:4">
      <c r="A3" s="246" t="s">
        <v>1141</v>
      </c>
      <c r="B3" s="247" t="s">
        <v>1142</v>
      </c>
      <c r="C3" s="248" t="s">
        <v>1143</v>
      </c>
      <c r="D3" s="249"/>
    </row>
    <row r="4" ht="18.75" spans="1:4">
      <c r="A4" s="250"/>
      <c r="B4" s="251"/>
      <c r="C4" s="252" t="s">
        <v>1144</v>
      </c>
      <c r="D4" s="252" t="s">
        <v>1145</v>
      </c>
    </row>
    <row r="5" ht="20.1" customHeight="1" spans="1:4">
      <c r="A5" s="253" t="s">
        <v>1146</v>
      </c>
      <c r="B5" s="254">
        <f t="shared" ref="B5:B10" si="0">C5+D5</f>
        <v>42281</v>
      </c>
      <c r="C5" s="254">
        <f>SUM(C6:C9)</f>
        <v>28937</v>
      </c>
      <c r="D5" s="254">
        <f>SUM(D6:D9)</f>
        <v>13344</v>
      </c>
    </row>
    <row r="6" ht="20.1" customHeight="1" spans="1:4">
      <c r="A6" s="253" t="s">
        <v>1147</v>
      </c>
      <c r="B6" s="254">
        <f t="shared" si="0"/>
        <v>20938</v>
      </c>
      <c r="C6" s="254">
        <v>19398</v>
      </c>
      <c r="D6" s="254">
        <f>863+677</f>
        <v>1540</v>
      </c>
    </row>
    <row r="7" ht="20.1" customHeight="1" spans="1:4">
      <c r="A7" s="253" t="s">
        <v>1148</v>
      </c>
      <c r="B7" s="254">
        <f t="shared" si="0"/>
        <v>13541</v>
      </c>
      <c r="C7" s="254">
        <v>7219</v>
      </c>
      <c r="D7" s="254">
        <v>6322</v>
      </c>
    </row>
    <row r="8" ht="20.1" customHeight="1" spans="1:4">
      <c r="A8" s="253" t="s">
        <v>1014</v>
      </c>
      <c r="B8" s="254">
        <f t="shared" si="0"/>
        <v>2513</v>
      </c>
      <c r="C8" s="254">
        <v>2320</v>
      </c>
      <c r="D8" s="254">
        <v>193</v>
      </c>
    </row>
    <row r="9" ht="20.1" customHeight="1" spans="1:4">
      <c r="A9" s="253" t="s">
        <v>1149</v>
      </c>
      <c r="B9" s="254">
        <f t="shared" si="0"/>
        <v>5289</v>
      </c>
      <c r="C9" s="254"/>
      <c r="D9" s="254">
        <v>5289</v>
      </c>
    </row>
    <row r="10" ht="20.1" customHeight="1" spans="1:4">
      <c r="A10" s="253" t="s">
        <v>1150</v>
      </c>
      <c r="B10" s="254">
        <f t="shared" si="0"/>
        <v>15530</v>
      </c>
      <c r="C10" s="254">
        <f>SUM(C11:C19)</f>
        <v>5177</v>
      </c>
      <c r="D10" s="254">
        <f>SUM(D11:D19)</f>
        <v>10353</v>
      </c>
    </row>
    <row r="11" ht="20.1" customHeight="1" spans="1:4">
      <c r="A11" s="253" t="s">
        <v>1151</v>
      </c>
      <c r="B11" s="254">
        <f t="shared" ref="B11:B29" si="1">C11+D11</f>
        <v>5892</v>
      </c>
      <c r="C11" s="254">
        <v>3711</v>
      </c>
      <c r="D11" s="254">
        <v>2181</v>
      </c>
    </row>
    <row r="12" ht="20.1" customHeight="1" spans="1:4">
      <c r="A12" s="253" t="s">
        <v>1152</v>
      </c>
      <c r="B12" s="254">
        <f t="shared" si="1"/>
        <v>230</v>
      </c>
      <c r="C12" s="254">
        <v>85</v>
      </c>
      <c r="D12" s="254">
        <v>145</v>
      </c>
    </row>
    <row r="13" ht="20.1" customHeight="1" spans="1:4">
      <c r="A13" s="253" t="s">
        <v>1153</v>
      </c>
      <c r="B13" s="254">
        <f t="shared" si="1"/>
        <v>404</v>
      </c>
      <c r="C13" s="254">
        <v>130</v>
      </c>
      <c r="D13" s="254">
        <f>259+15</f>
        <v>274</v>
      </c>
    </row>
    <row r="14" ht="20.1" customHeight="1" spans="1:4">
      <c r="A14" s="253" t="s">
        <v>1154</v>
      </c>
      <c r="B14" s="254">
        <f t="shared" si="1"/>
        <v>103</v>
      </c>
      <c r="C14" s="254"/>
      <c r="D14" s="254">
        <v>103</v>
      </c>
    </row>
    <row r="15" ht="20.1" customHeight="1" spans="1:4">
      <c r="A15" s="253" t="s">
        <v>1155</v>
      </c>
      <c r="B15" s="254">
        <f t="shared" si="1"/>
        <v>3241</v>
      </c>
      <c r="C15" s="254"/>
      <c r="D15" s="254">
        <f>2811+430</f>
        <v>3241</v>
      </c>
    </row>
    <row r="16" ht="20.1" customHeight="1" spans="1:4">
      <c r="A16" s="253" t="s">
        <v>1156</v>
      </c>
      <c r="B16" s="254">
        <f t="shared" si="1"/>
        <v>206</v>
      </c>
      <c r="C16" s="254">
        <v>22</v>
      </c>
      <c r="D16" s="254">
        <v>184</v>
      </c>
    </row>
    <row r="17" ht="20.1" customHeight="1" spans="1:4">
      <c r="A17" s="253" t="s">
        <v>1157</v>
      </c>
      <c r="B17" s="254">
        <f t="shared" si="1"/>
        <v>398</v>
      </c>
      <c r="C17" s="254">
        <v>216</v>
      </c>
      <c r="D17" s="254">
        <v>182</v>
      </c>
    </row>
    <row r="18" ht="20.1" customHeight="1" spans="1:4">
      <c r="A18" s="253" t="s">
        <v>1158</v>
      </c>
      <c r="B18" s="254">
        <f t="shared" si="1"/>
        <v>462</v>
      </c>
      <c r="C18" s="254">
        <v>87</v>
      </c>
      <c r="D18" s="254">
        <v>375</v>
      </c>
    </row>
    <row r="19" ht="20.1" customHeight="1" spans="1:4">
      <c r="A19" s="253" t="s">
        <v>1159</v>
      </c>
      <c r="B19" s="254">
        <f t="shared" si="1"/>
        <v>4594</v>
      </c>
      <c r="C19" s="254">
        <v>926</v>
      </c>
      <c r="D19" s="254">
        <f>3040+628</f>
        <v>3668</v>
      </c>
    </row>
    <row r="20" ht="20.1" customHeight="1" spans="1:4">
      <c r="A20" s="253" t="s">
        <v>1160</v>
      </c>
      <c r="B20" s="254">
        <f t="shared" si="1"/>
        <v>3598</v>
      </c>
      <c r="C20" s="254">
        <f>SUM(C21:C26)</f>
        <v>0</v>
      </c>
      <c r="D20" s="254">
        <f>SUM(D21:D26)</f>
        <v>3598</v>
      </c>
    </row>
    <row r="21" ht="20.1" customHeight="1" spans="1:4">
      <c r="A21" s="253" t="s">
        <v>1161</v>
      </c>
      <c r="B21" s="254">
        <f t="shared" si="1"/>
        <v>3</v>
      </c>
      <c r="C21" s="254"/>
      <c r="D21" s="254">
        <v>3</v>
      </c>
    </row>
    <row r="22" ht="20.1" customHeight="1" spans="1:4">
      <c r="A22" s="253" t="s">
        <v>1162</v>
      </c>
      <c r="B22" s="254">
        <f t="shared" si="1"/>
        <v>1703</v>
      </c>
      <c r="C22" s="254"/>
      <c r="D22" s="254">
        <f>1205+498</f>
        <v>1703</v>
      </c>
    </row>
    <row r="23" ht="20.1" customHeight="1" spans="1:4">
      <c r="A23" s="253" t="s">
        <v>1163</v>
      </c>
      <c r="B23" s="254">
        <f t="shared" si="1"/>
        <v>100</v>
      </c>
      <c r="C23" s="254"/>
      <c r="D23" s="254">
        <v>100</v>
      </c>
    </row>
    <row r="24" ht="20.1" customHeight="1" spans="1:4">
      <c r="A24" s="253" t="s">
        <v>1164</v>
      </c>
      <c r="B24" s="254">
        <f t="shared" si="1"/>
        <v>0</v>
      </c>
      <c r="C24" s="254"/>
      <c r="D24" s="254"/>
    </row>
    <row r="25" ht="20.1" customHeight="1" spans="1:4">
      <c r="A25" s="253" t="s">
        <v>1165</v>
      </c>
      <c r="B25" s="254">
        <f t="shared" si="1"/>
        <v>512</v>
      </c>
      <c r="C25" s="254"/>
      <c r="D25" s="254">
        <v>512</v>
      </c>
    </row>
    <row r="26" ht="20.1" customHeight="1" spans="1:4">
      <c r="A26" s="253" t="s">
        <v>1166</v>
      </c>
      <c r="B26" s="254">
        <f t="shared" si="1"/>
        <v>1280</v>
      </c>
      <c r="C26" s="254"/>
      <c r="D26" s="254">
        <f>618+662</f>
        <v>1280</v>
      </c>
    </row>
    <row r="27" ht="20.1" customHeight="1" spans="1:4">
      <c r="A27" s="253" t="s">
        <v>1167</v>
      </c>
      <c r="B27" s="254">
        <f t="shared" si="1"/>
        <v>201</v>
      </c>
      <c r="C27" s="254">
        <f>SUM(C28:C29)</f>
        <v>0</v>
      </c>
      <c r="D27" s="254">
        <f>SUM(D28:D29)</f>
        <v>201</v>
      </c>
    </row>
    <row r="28" ht="20.1" customHeight="1" spans="1:4">
      <c r="A28" s="253" t="s">
        <v>1165</v>
      </c>
      <c r="B28" s="254">
        <f t="shared" si="1"/>
        <v>191</v>
      </c>
      <c r="C28" s="254"/>
      <c r="D28" s="254">
        <v>191</v>
      </c>
    </row>
    <row r="29" ht="20.1" customHeight="1" spans="1:4">
      <c r="A29" s="253" t="s">
        <v>1166</v>
      </c>
      <c r="B29" s="254">
        <f t="shared" si="1"/>
        <v>10</v>
      </c>
      <c r="C29" s="254"/>
      <c r="D29" s="254">
        <v>10</v>
      </c>
    </row>
    <row r="30" ht="20.1" customHeight="1" spans="1:4">
      <c r="A30" s="253" t="s">
        <v>1168</v>
      </c>
      <c r="B30" s="254">
        <f t="shared" ref="B30:B36" si="2">C30+D30</f>
        <v>67510</v>
      </c>
      <c r="C30" s="254">
        <f>SUM(C31:C33)</f>
        <v>60758</v>
      </c>
      <c r="D30" s="254">
        <f>SUM(D31:D33)</f>
        <v>6752</v>
      </c>
    </row>
    <row r="31" ht="20.1" customHeight="1" spans="1:4">
      <c r="A31" s="253" t="s">
        <v>1169</v>
      </c>
      <c r="B31" s="254">
        <f t="shared" si="2"/>
        <v>60866</v>
      </c>
      <c r="C31" s="254">
        <v>55760</v>
      </c>
      <c r="D31" s="254">
        <v>5106</v>
      </c>
    </row>
    <row r="32" ht="20.1" customHeight="1" spans="1:4">
      <c r="A32" s="253" t="s">
        <v>1170</v>
      </c>
      <c r="B32" s="254">
        <f t="shared" si="2"/>
        <v>6644</v>
      </c>
      <c r="C32" s="254">
        <v>4998</v>
      </c>
      <c r="D32" s="254">
        <v>1646</v>
      </c>
    </row>
    <row r="33" ht="20.1" customHeight="1" spans="1:4">
      <c r="A33" s="253" t="s">
        <v>1171</v>
      </c>
      <c r="B33" s="254">
        <f t="shared" si="2"/>
        <v>0</v>
      </c>
      <c r="C33" s="254"/>
      <c r="D33" s="254"/>
    </row>
    <row r="34" ht="20.1" customHeight="1" spans="1:4">
      <c r="A34" s="253" t="s">
        <v>1172</v>
      </c>
      <c r="B34" s="254">
        <f t="shared" si="2"/>
        <v>412</v>
      </c>
      <c r="C34" s="254">
        <f>SUM(C35:C36)</f>
        <v>0</v>
      </c>
      <c r="D34" s="254">
        <f>SUM(D35:D36)</f>
        <v>412</v>
      </c>
    </row>
    <row r="35" ht="20.1" customHeight="1" spans="1:4">
      <c r="A35" s="253" t="s">
        <v>1173</v>
      </c>
      <c r="B35" s="254">
        <f t="shared" si="2"/>
        <v>412</v>
      </c>
      <c r="C35" s="254"/>
      <c r="D35" s="254">
        <v>412</v>
      </c>
    </row>
    <row r="36" ht="20.1" customHeight="1" spans="1:4">
      <c r="A36" s="253" t="s">
        <v>1174</v>
      </c>
      <c r="B36" s="254">
        <f t="shared" si="2"/>
        <v>0</v>
      </c>
      <c r="C36" s="254"/>
      <c r="D36" s="254"/>
    </row>
    <row r="37" ht="20.1" customHeight="1" spans="1:4">
      <c r="A37" s="253" t="s">
        <v>1175</v>
      </c>
      <c r="B37" s="254">
        <f t="shared" ref="B37:B57" si="3">C37+D37</f>
        <v>3802</v>
      </c>
      <c r="C37" s="254">
        <f>SUM(C38:C39)</f>
        <v>0</v>
      </c>
      <c r="D37" s="254">
        <f>SUM(D38:D39)</f>
        <v>3802</v>
      </c>
    </row>
    <row r="38" ht="20.1" customHeight="1" spans="1:4">
      <c r="A38" s="253" t="s">
        <v>1176</v>
      </c>
      <c r="B38" s="254">
        <f t="shared" si="3"/>
        <v>0</v>
      </c>
      <c r="C38" s="254"/>
      <c r="D38" s="254"/>
    </row>
    <row r="39" ht="20.1" customHeight="1" spans="1:4">
      <c r="A39" s="253" t="s">
        <v>1177</v>
      </c>
      <c r="B39" s="254">
        <f t="shared" si="3"/>
        <v>3802</v>
      </c>
      <c r="C39" s="254"/>
      <c r="D39" s="254">
        <f>92+3710</f>
        <v>3802</v>
      </c>
    </row>
    <row r="40" ht="20.1" customHeight="1" spans="1:4">
      <c r="A40" s="253" t="s">
        <v>1178</v>
      </c>
      <c r="B40" s="254">
        <f t="shared" si="3"/>
        <v>0</v>
      </c>
      <c r="C40" s="254"/>
      <c r="D40" s="254"/>
    </row>
    <row r="41" ht="20.1" customHeight="1" spans="1:4">
      <c r="A41" s="253" t="s">
        <v>1179</v>
      </c>
      <c r="B41" s="254">
        <f t="shared" si="3"/>
        <v>0</v>
      </c>
      <c r="C41" s="254"/>
      <c r="D41" s="254"/>
    </row>
    <row r="42" ht="20.1" customHeight="1" spans="1:4">
      <c r="A42" s="253" t="s">
        <v>1180</v>
      </c>
      <c r="B42" s="254">
        <f t="shared" si="3"/>
        <v>18585</v>
      </c>
      <c r="C42" s="254">
        <f>SUM(C43:C47)</f>
        <v>6680</v>
      </c>
      <c r="D42" s="254">
        <f>SUM(D43:D47)</f>
        <v>11905</v>
      </c>
    </row>
    <row r="43" ht="20.1" customHeight="1" spans="1:4">
      <c r="A43" s="253" t="s">
        <v>1181</v>
      </c>
      <c r="B43" s="254">
        <f t="shared" si="3"/>
        <v>9230</v>
      </c>
      <c r="C43" s="254">
        <v>854</v>
      </c>
      <c r="D43" s="254">
        <f>7872+504</f>
        <v>8376</v>
      </c>
    </row>
    <row r="44" ht="20.1" customHeight="1" spans="1:4">
      <c r="A44" s="253" t="s">
        <v>1182</v>
      </c>
      <c r="B44" s="254">
        <f t="shared" si="3"/>
        <v>486</v>
      </c>
      <c r="C44" s="254"/>
      <c r="D44" s="254">
        <v>486</v>
      </c>
    </row>
    <row r="45" ht="20.1" customHeight="1" spans="1:4">
      <c r="A45" s="253" t="s">
        <v>1183</v>
      </c>
      <c r="B45" s="254">
        <f t="shared" si="3"/>
        <v>320</v>
      </c>
      <c r="C45" s="254"/>
      <c r="D45" s="254">
        <v>320</v>
      </c>
    </row>
    <row r="46" ht="20.1" customHeight="1" spans="1:4">
      <c r="A46" s="253" t="s">
        <v>1184</v>
      </c>
      <c r="B46" s="254">
        <f t="shared" si="3"/>
        <v>4151</v>
      </c>
      <c r="C46" s="254">
        <v>4141</v>
      </c>
      <c r="D46" s="254">
        <v>10</v>
      </c>
    </row>
    <row r="47" ht="20.1" customHeight="1" spans="1:4">
      <c r="A47" s="253" t="s">
        <v>1185</v>
      </c>
      <c r="B47" s="254">
        <f t="shared" si="3"/>
        <v>4398</v>
      </c>
      <c r="C47" s="254">
        <v>1685</v>
      </c>
      <c r="D47" s="254">
        <f>2703+10</f>
        <v>2713</v>
      </c>
    </row>
    <row r="48" ht="20.1" customHeight="1" spans="1:4">
      <c r="A48" s="253" t="s">
        <v>1186</v>
      </c>
      <c r="B48" s="254">
        <f t="shared" si="3"/>
        <v>2733</v>
      </c>
      <c r="C48" s="254">
        <f>SUM(C49)</f>
        <v>0</v>
      </c>
      <c r="D48" s="254">
        <f>SUM(D49)</f>
        <v>2733</v>
      </c>
    </row>
    <row r="49" ht="20.1" customHeight="1" spans="1:4">
      <c r="A49" s="253" t="s">
        <v>1187</v>
      </c>
      <c r="B49" s="254">
        <f t="shared" si="3"/>
        <v>2733</v>
      </c>
      <c r="C49" s="254"/>
      <c r="D49" s="254">
        <v>2733</v>
      </c>
    </row>
    <row r="50" ht="20.1" customHeight="1" spans="1:4">
      <c r="A50" s="253" t="s">
        <v>1188</v>
      </c>
      <c r="B50" s="254">
        <f t="shared" si="3"/>
        <v>2015</v>
      </c>
      <c r="C50" s="254">
        <f>SUM(C51)</f>
        <v>0</v>
      </c>
      <c r="D50" s="254">
        <f>SUM(D51)</f>
        <v>2015</v>
      </c>
    </row>
    <row r="51" ht="20.1" customHeight="1" spans="1:4">
      <c r="A51" s="253" t="s">
        <v>1189</v>
      </c>
      <c r="B51" s="254">
        <f t="shared" si="3"/>
        <v>2015</v>
      </c>
      <c r="C51" s="254"/>
      <c r="D51" s="254">
        <f>199+1816</f>
        <v>2015</v>
      </c>
    </row>
    <row r="52" ht="20.1" customHeight="1" spans="1:4">
      <c r="A52" s="253" t="s">
        <v>1190</v>
      </c>
      <c r="B52" s="254">
        <f t="shared" si="3"/>
        <v>1776</v>
      </c>
      <c r="C52" s="254">
        <f>SUM(C53)</f>
        <v>0</v>
      </c>
      <c r="D52" s="254">
        <f>SUM(D53)</f>
        <v>1776</v>
      </c>
    </row>
    <row r="53" ht="20.1" customHeight="1" spans="1:4">
      <c r="A53" s="253" t="s">
        <v>1191</v>
      </c>
      <c r="B53" s="254">
        <f t="shared" si="3"/>
        <v>1776</v>
      </c>
      <c r="C53" s="254"/>
      <c r="D53" s="254">
        <v>1776</v>
      </c>
    </row>
    <row r="54" ht="20.1" customHeight="1" spans="1:4">
      <c r="A54" s="253" t="s">
        <v>1192</v>
      </c>
      <c r="B54" s="254">
        <f t="shared" si="3"/>
        <v>2617</v>
      </c>
      <c r="C54" s="254">
        <f>SUM(C55)</f>
        <v>0</v>
      </c>
      <c r="D54" s="254">
        <f>SUM(D55)</f>
        <v>2617</v>
      </c>
    </row>
    <row r="55" ht="20.1" customHeight="1" spans="1:4">
      <c r="A55" s="253" t="s">
        <v>1193</v>
      </c>
      <c r="B55" s="254">
        <f t="shared" si="3"/>
        <v>2617</v>
      </c>
      <c r="C55" s="254"/>
      <c r="D55" s="254">
        <v>2617</v>
      </c>
    </row>
    <row r="56" ht="20.1" customHeight="1" spans="1:4">
      <c r="A56" s="253" t="s">
        <v>1194</v>
      </c>
      <c r="B56" s="254">
        <f t="shared" si="3"/>
        <v>958</v>
      </c>
      <c r="C56" s="254">
        <f>SUM(C57)</f>
        <v>0</v>
      </c>
      <c r="D56" s="254">
        <f>SUM(D57)</f>
        <v>958</v>
      </c>
    </row>
    <row r="57" ht="20.1" customHeight="1" spans="1:4">
      <c r="A57" s="253" t="s">
        <v>1111</v>
      </c>
      <c r="B57" s="254">
        <f t="shared" si="3"/>
        <v>958</v>
      </c>
      <c r="C57" s="254"/>
      <c r="D57" s="254">
        <v>958</v>
      </c>
    </row>
    <row r="58" ht="20.1" customHeight="1" spans="1:4">
      <c r="A58" s="253" t="s">
        <v>1195</v>
      </c>
      <c r="B58" s="254">
        <f>B5+B10+B20+B27+B30+B34+B37+B40+B42+B50+B52+B56</f>
        <v>156668</v>
      </c>
      <c r="C58" s="254">
        <f>C5+C10+C20+C27+C30+C34+C37+C40+C42+C48+C50+C52+C54+C56</f>
        <v>101552</v>
      </c>
      <c r="D58" s="254">
        <f>D5+D10+D20+D27+D30+D34+D37+D40+D42+D48+D50+D52+D54+D56</f>
        <v>60466</v>
      </c>
    </row>
    <row r="59" ht="20.1" customHeight="1" spans="1:4">
      <c r="A59" s="253" t="s">
        <v>149</v>
      </c>
      <c r="B59" s="254">
        <f>C59+D59</f>
        <v>30443</v>
      </c>
      <c r="C59" s="254"/>
      <c r="D59" s="254">
        <v>30443</v>
      </c>
    </row>
    <row r="60" ht="20.1" customHeight="1" spans="1:4">
      <c r="A60" s="253" t="s">
        <v>1196</v>
      </c>
      <c r="B60" s="254">
        <f>C60+D60</f>
        <v>58059</v>
      </c>
      <c r="C60" s="254"/>
      <c r="D60" s="254">
        <v>58059</v>
      </c>
    </row>
    <row r="61" ht="20.1" customHeight="1" spans="1:4">
      <c r="A61" s="255" t="s">
        <v>1122</v>
      </c>
      <c r="B61" s="254">
        <f>C61+D61</f>
        <v>250520</v>
      </c>
      <c r="C61" s="254">
        <f>C58+C59+C60</f>
        <v>101552</v>
      </c>
      <c r="D61" s="254">
        <f>D58+D59+D60</f>
        <v>148968</v>
      </c>
    </row>
  </sheetData>
  <mergeCells count="5">
    <mergeCell ref="A1:D1"/>
    <mergeCell ref="C2:D2"/>
    <mergeCell ref="C3:D3"/>
    <mergeCell ref="A3:A4"/>
    <mergeCell ref="B3:B4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showZeros="0" zoomScaleSheetLayoutView="60" workbookViewId="0">
      <pane xSplit="2" ySplit="5" topLeftCell="C60" activePane="bottomRight" state="frozen"/>
      <selection/>
      <selection pane="topRight"/>
      <selection pane="bottomLeft"/>
      <selection pane="bottomRight" activeCell="D69" sqref="D69"/>
    </sheetView>
  </sheetViews>
  <sheetFormatPr defaultColWidth="9" defaultRowHeight="14.25"/>
  <cols>
    <col min="1" max="1" width="43.75" customWidth="1"/>
    <col min="2" max="2" width="17" customWidth="1"/>
    <col min="3" max="3" width="13.5" customWidth="1"/>
    <col min="4" max="4" width="15" customWidth="1"/>
    <col min="5" max="5" width="10.5" customWidth="1"/>
    <col min="6" max="6" width="10.75" customWidth="1"/>
    <col min="8" max="8" width="12.125" customWidth="1"/>
    <col min="9" max="9" width="11.5" customWidth="1"/>
    <col min="10" max="10" width="11.875" customWidth="1"/>
  </cols>
  <sheetData>
    <row r="1" ht="22.5" spans="1:11">
      <c r="A1" s="186" t="s">
        <v>1197</v>
      </c>
      <c r="B1" s="186"/>
      <c r="C1" s="186"/>
      <c r="D1" s="186"/>
      <c r="E1" s="186"/>
      <c r="F1" s="186"/>
      <c r="G1" s="186"/>
      <c r="H1" s="186"/>
      <c r="I1" s="186"/>
      <c r="J1" s="186"/>
      <c r="K1" s="217"/>
    </row>
    <row r="2" spans="1:11">
      <c r="A2" s="187"/>
      <c r="B2" s="187"/>
      <c r="C2" s="188"/>
      <c r="D2" s="188"/>
      <c r="E2" s="188"/>
      <c r="F2" s="188"/>
      <c r="G2" s="188"/>
      <c r="H2" s="188"/>
      <c r="I2" s="218" t="s">
        <v>25</v>
      </c>
      <c r="J2" s="218"/>
      <c r="K2" s="217"/>
    </row>
    <row r="3" spans="1:11">
      <c r="A3" s="189" t="s">
        <v>26</v>
      </c>
      <c r="B3" s="189">
        <v>2020</v>
      </c>
      <c r="C3" s="189" t="s">
        <v>28</v>
      </c>
      <c r="D3" s="189"/>
      <c r="E3" s="189"/>
      <c r="F3" s="189"/>
      <c r="G3" s="189"/>
      <c r="H3" s="189" t="s">
        <v>29</v>
      </c>
      <c r="I3" s="189"/>
      <c r="J3" s="189"/>
      <c r="K3" s="217"/>
    </row>
    <row r="4" customHeight="1" spans="1:11">
      <c r="A4" s="189"/>
      <c r="B4" s="190" t="s">
        <v>30</v>
      </c>
      <c r="C4" s="189" t="s">
        <v>31</v>
      </c>
      <c r="D4" s="189" t="s">
        <v>32</v>
      </c>
      <c r="E4" s="189" t="s">
        <v>33</v>
      </c>
      <c r="F4" s="189" t="s">
        <v>34</v>
      </c>
      <c r="G4" s="189"/>
      <c r="H4" s="189" t="s">
        <v>35</v>
      </c>
      <c r="I4" s="189" t="s">
        <v>36</v>
      </c>
      <c r="J4" s="189"/>
      <c r="K4" s="217"/>
    </row>
    <row r="5" spans="1:11">
      <c r="A5" s="189"/>
      <c r="B5" s="191"/>
      <c r="C5" s="189"/>
      <c r="D5" s="189"/>
      <c r="E5" s="189"/>
      <c r="F5" s="189" t="s">
        <v>37</v>
      </c>
      <c r="G5" s="189" t="s">
        <v>38</v>
      </c>
      <c r="H5" s="189"/>
      <c r="I5" s="189" t="s">
        <v>37</v>
      </c>
      <c r="J5" s="189" t="s">
        <v>38</v>
      </c>
      <c r="K5" s="217"/>
    </row>
    <row r="6" ht="15" customHeight="1" spans="1:11">
      <c r="A6" s="192" t="s">
        <v>78</v>
      </c>
      <c r="B6" s="193">
        <f>B7+B62+B63+B68+B67</f>
        <v>281077</v>
      </c>
      <c r="C6" s="193">
        <f>C7+C62+C63+C68+C67</f>
        <v>192718.445</v>
      </c>
      <c r="D6" s="193">
        <f>D7+D62+D63+D68+D67</f>
        <v>258890</v>
      </c>
      <c r="E6" s="194">
        <f>D6/C6*100</f>
        <v>134.335870134278</v>
      </c>
      <c r="F6" s="195">
        <f>D6-B6</f>
        <v>-22187</v>
      </c>
      <c r="G6" s="194">
        <f>(D6/B6-1)*100</f>
        <v>-7.89356653159099</v>
      </c>
      <c r="H6" s="193">
        <f>H7+H62+H63+H68+H67</f>
        <v>176911</v>
      </c>
      <c r="I6" s="219">
        <f>H6-D6</f>
        <v>-81979</v>
      </c>
      <c r="J6" s="220">
        <f>(H6/D6-1)*100</f>
        <v>-31.6655722507629</v>
      </c>
      <c r="K6" s="217"/>
    </row>
    <row r="7" ht="15" customHeight="1" spans="1:11">
      <c r="A7" s="196" t="s">
        <v>79</v>
      </c>
      <c r="B7" s="197">
        <f>B8+B13+B41</f>
        <v>228343</v>
      </c>
      <c r="C7" s="197">
        <f>C8+C13+C41</f>
        <v>167861.445</v>
      </c>
      <c r="D7" s="197">
        <f>D8+D13+D41</f>
        <v>202514</v>
      </c>
      <c r="E7" s="198"/>
      <c r="F7" s="199"/>
      <c r="G7" s="198"/>
      <c r="H7" s="197">
        <f>H8+H13+H41</f>
        <v>140316</v>
      </c>
      <c r="I7" s="213"/>
      <c r="J7" s="221"/>
      <c r="K7" s="217"/>
    </row>
    <row r="8" ht="15" customHeight="1" spans="1:11">
      <c r="A8" s="200" t="s">
        <v>80</v>
      </c>
      <c r="B8" s="201">
        <f>SUM(B9:B12)</f>
        <v>9962</v>
      </c>
      <c r="C8" s="201">
        <f>SUM(C9:C12)</f>
        <v>9962</v>
      </c>
      <c r="D8" s="201">
        <f>SUM(D9:D12)</f>
        <v>10056</v>
      </c>
      <c r="E8" s="194"/>
      <c r="F8" s="195"/>
      <c r="G8" s="194"/>
      <c r="H8" s="201">
        <f>SUM(H9:H12)</f>
        <v>10056</v>
      </c>
      <c r="I8" s="219"/>
      <c r="J8" s="220"/>
      <c r="K8" s="217"/>
    </row>
    <row r="9" ht="15" customHeight="1" spans="1:11">
      <c r="A9" s="202" t="s">
        <v>81</v>
      </c>
      <c r="B9" s="203">
        <v>942</v>
      </c>
      <c r="C9" s="203">
        <v>942</v>
      </c>
      <c r="D9" s="203">
        <v>942</v>
      </c>
      <c r="E9" s="198"/>
      <c r="F9" s="199"/>
      <c r="G9" s="198"/>
      <c r="H9" s="203">
        <v>942</v>
      </c>
      <c r="I9" s="213"/>
      <c r="J9" s="221"/>
      <c r="K9" s="217"/>
    </row>
    <row r="10" ht="15" customHeight="1" spans="1:11">
      <c r="A10" s="204" t="s">
        <v>82</v>
      </c>
      <c r="B10" s="203">
        <v>778</v>
      </c>
      <c r="C10" s="203">
        <v>778</v>
      </c>
      <c r="D10" s="203">
        <v>778</v>
      </c>
      <c r="E10" s="198"/>
      <c r="F10" s="199"/>
      <c r="G10" s="198"/>
      <c r="H10" s="203">
        <v>778</v>
      </c>
      <c r="I10" s="213"/>
      <c r="J10" s="221"/>
      <c r="K10" s="217"/>
    </row>
    <row r="11" ht="15" customHeight="1" spans="1:11">
      <c r="A11" s="204" t="s">
        <v>83</v>
      </c>
      <c r="B11" s="203">
        <v>5801</v>
      </c>
      <c r="C11" s="203">
        <v>5801</v>
      </c>
      <c r="D11" s="203">
        <v>5895</v>
      </c>
      <c r="E11" s="198"/>
      <c r="F11" s="199"/>
      <c r="G11" s="198"/>
      <c r="H11" s="203">
        <v>5895</v>
      </c>
      <c r="I11" s="213"/>
      <c r="J11" s="221"/>
      <c r="K11" s="217"/>
    </row>
    <row r="12" ht="15" customHeight="1" spans="1:11">
      <c r="A12" s="204" t="s">
        <v>84</v>
      </c>
      <c r="B12" s="203">
        <v>2441</v>
      </c>
      <c r="C12" s="203">
        <v>2441</v>
      </c>
      <c r="D12" s="203">
        <v>2441</v>
      </c>
      <c r="E12" s="198"/>
      <c r="F12" s="199"/>
      <c r="G12" s="198"/>
      <c r="H12" s="203">
        <v>2441</v>
      </c>
      <c r="I12" s="213"/>
      <c r="J12" s="221"/>
      <c r="K12" s="217"/>
    </row>
    <row r="13" ht="15" customHeight="1" spans="1:11">
      <c r="A13" s="205" t="s">
        <v>85</v>
      </c>
      <c r="B13" s="206">
        <f>SUM(B14:B40)</f>
        <v>164574</v>
      </c>
      <c r="C13" s="206">
        <f>SUM(C14:C40)</f>
        <v>139428.6462</v>
      </c>
      <c r="D13" s="206">
        <f>SUM(D14:D40)</f>
        <v>146829</v>
      </c>
      <c r="E13" s="194"/>
      <c r="F13" s="195"/>
      <c r="G13" s="194"/>
      <c r="H13" s="206">
        <f>SUM(H14:H40)</f>
        <v>122186</v>
      </c>
      <c r="I13" s="219"/>
      <c r="J13" s="220"/>
      <c r="K13" s="217"/>
    </row>
    <row r="14" ht="15" customHeight="1" spans="1:11">
      <c r="A14" s="202" t="s">
        <v>86</v>
      </c>
      <c r="B14" s="203">
        <v>1094</v>
      </c>
      <c r="C14" s="203">
        <v>1094</v>
      </c>
      <c r="D14" s="203">
        <v>1094</v>
      </c>
      <c r="E14" s="198"/>
      <c r="F14" s="207"/>
      <c r="G14" s="198"/>
      <c r="H14" s="203">
        <v>1094</v>
      </c>
      <c r="I14" s="213"/>
      <c r="J14" s="221"/>
      <c r="K14" s="217"/>
    </row>
    <row r="15" ht="15" customHeight="1" spans="1:11">
      <c r="A15" s="202" t="s">
        <v>87</v>
      </c>
      <c r="B15" s="203">
        <v>26629</v>
      </c>
      <c r="C15" s="203">
        <v>26629</v>
      </c>
      <c r="D15" s="203">
        <v>28134</v>
      </c>
      <c r="E15" s="198"/>
      <c r="F15" s="207"/>
      <c r="G15" s="198"/>
      <c r="H15" s="203">
        <v>28134</v>
      </c>
      <c r="I15" s="213"/>
      <c r="J15" s="221"/>
      <c r="K15" s="217"/>
    </row>
    <row r="16" ht="15" customHeight="1" spans="1:11">
      <c r="A16" s="202" t="s">
        <v>88</v>
      </c>
      <c r="B16" s="203"/>
      <c r="C16" s="203"/>
      <c r="D16" s="203"/>
      <c r="E16" s="198"/>
      <c r="F16" s="207"/>
      <c r="G16" s="198"/>
      <c r="H16" s="203"/>
      <c r="I16" s="213"/>
      <c r="J16" s="221"/>
      <c r="K16" s="217"/>
    </row>
    <row r="17" ht="15" customHeight="1" spans="1:11">
      <c r="A17" s="202" t="s">
        <v>89</v>
      </c>
      <c r="B17" s="203">
        <v>14165</v>
      </c>
      <c r="C17" s="203">
        <v>14165</v>
      </c>
      <c r="D17" s="203">
        <v>10597</v>
      </c>
      <c r="E17" s="198"/>
      <c r="F17" s="207"/>
      <c r="G17" s="198"/>
      <c r="H17" s="203">
        <v>10598</v>
      </c>
      <c r="I17" s="213"/>
      <c r="J17" s="221"/>
      <c r="K17" s="217"/>
    </row>
    <row r="18" ht="15" customHeight="1" spans="1:11">
      <c r="A18" s="202" t="s">
        <v>90</v>
      </c>
      <c r="B18" s="203">
        <v>13786</v>
      </c>
      <c r="C18" s="203">
        <v>13877</v>
      </c>
      <c r="D18" s="203">
        <v>9662</v>
      </c>
      <c r="E18" s="198"/>
      <c r="F18" s="207"/>
      <c r="G18" s="198"/>
      <c r="H18" s="203">
        <v>13951</v>
      </c>
      <c r="I18" s="213"/>
      <c r="J18" s="221"/>
      <c r="K18" s="217"/>
    </row>
    <row r="19" spans="1:11">
      <c r="A19" s="202" t="s">
        <v>91</v>
      </c>
      <c r="B19" s="208"/>
      <c r="C19" s="203"/>
      <c r="D19" s="208"/>
      <c r="E19" s="198"/>
      <c r="F19" s="207"/>
      <c r="G19" s="198"/>
      <c r="H19" s="203"/>
      <c r="I19" s="213"/>
      <c r="J19" s="221"/>
      <c r="K19" s="217"/>
    </row>
    <row r="20" spans="1:11">
      <c r="A20" s="202" t="s">
        <v>92</v>
      </c>
      <c r="B20" s="203"/>
      <c r="C20" s="203"/>
      <c r="D20" s="203"/>
      <c r="E20" s="198"/>
      <c r="F20" s="207"/>
      <c r="G20" s="198"/>
      <c r="H20" s="203"/>
      <c r="I20" s="213"/>
      <c r="J20" s="221"/>
      <c r="K20" s="217"/>
    </row>
    <row r="21" spans="1:11">
      <c r="A21" s="202" t="s">
        <v>93</v>
      </c>
      <c r="B21" s="203"/>
      <c r="C21" s="203"/>
      <c r="D21" s="203"/>
      <c r="E21" s="198"/>
      <c r="F21" s="207"/>
      <c r="G21" s="198"/>
      <c r="H21" s="203"/>
      <c r="I21" s="213"/>
      <c r="J21" s="221"/>
      <c r="K21" s="217"/>
    </row>
    <row r="22" spans="1:11">
      <c r="A22" s="202" t="s">
        <v>94</v>
      </c>
      <c r="B22" s="203"/>
      <c r="C22" s="203"/>
      <c r="D22" s="203"/>
      <c r="E22" s="198"/>
      <c r="F22" s="207"/>
      <c r="G22" s="198"/>
      <c r="H22" s="203"/>
      <c r="I22" s="213"/>
      <c r="J22" s="221"/>
      <c r="K22" s="217"/>
    </row>
    <row r="23" spans="1:11">
      <c r="A23" s="202" t="s">
        <v>95</v>
      </c>
      <c r="B23" s="203">
        <v>629</v>
      </c>
      <c r="C23" s="203">
        <v>201</v>
      </c>
      <c r="D23" s="203">
        <v>657</v>
      </c>
      <c r="E23" s="198"/>
      <c r="F23" s="207"/>
      <c r="G23" s="198"/>
      <c r="H23" s="203">
        <v>591</v>
      </c>
      <c r="I23" s="213"/>
      <c r="J23" s="221"/>
      <c r="K23" s="217"/>
    </row>
    <row r="24" spans="1:11">
      <c r="A24" s="202" t="s">
        <v>96</v>
      </c>
      <c r="B24" s="203">
        <v>120</v>
      </c>
      <c r="C24" s="203">
        <v>120</v>
      </c>
      <c r="D24" s="203">
        <v>150</v>
      </c>
      <c r="E24" s="198"/>
      <c r="F24" s="207"/>
      <c r="G24" s="198"/>
      <c r="H24" s="203">
        <v>150</v>
      </c>
      <c r="I24" s="213"/>
      <c r="J24" s="221"/>
      <c r="K24" s="217"/>
    </row>
    <row r="25" spans="1:11">
      <c r="A25" s="202" t="s">
        <v>97</v>
      </c>
      <c r="B25" s="203">
        <v>20701</v>
      </c>
      <c r="C25" s="203">
        <v>15297</v>
      </c>
      <c r="D25" s="203">
        <v>20701</v>
      </c>
      <c r="E25" s="198"/>
      <c r="F25" s="207"/>
      <c r="G25" s="198"/>
      <c r="H25" s="203">
        <v>15297</v>
      </c>
      <c r="I25" s="213"/>
      <c r="J25" s="221"/>
      <c r="K25" s="217"/>
    </row>
    <row r="26" spans="1:11">
      <c r="A26" s="209" t="s">
        <v>98</v>
      </c>
      <c r="B26" s="203">
        <v>611</v>
      </c>
      <c r="C26" s="203"/>
      <c r="D26" s="203">
        <v>699</v>
      </c>
      <c r="E26" s="198"/>
      <c r="F26" s="207"/>
      <c r="G26" s="198"/>
      <c r="H26" s="203">
        <v>629</v>
      </c>
      <c r="I26" s="213"/>
      <c r="J26" s="221"/>
      <c r="K26" s="217"/>
    </row>
    <row r="27" spans="1:11">
      <c r="A27" s="209" t="s">
        <v>99</v>
      </c>
      <c r="B27" s="203">
        <v>2779</v>
      </c>
      <c r="C27" s="203">
        <v>2769</v>
      </c>
      <c r="D27" s="203">
        <v>2893</v>
      </c>
      <c r="E27" s="198"/>
      <c r="F27" s="207"/>
      <c r="G27" s="198"/>
      <c r="H27" s="203">
        <v>2851</v>
      </c>
      <c r="I27" s="213"/>
      <c r="J27" s="221"/>
      <c r="K27" s="217"/>
    </row>
    <row r="28" spans="1:11">
      <c r="A28" s="209" t="s">
        <v>1198</v>
      </c>
      <c r="B28" s="203">
        <v>10063</v>
      </c>
      <c r="C28" s="203">
        <v>5742</v>
      </c>
      <c r="D28" s="203">
        <v>10985</v>
      </c>
      <c r="E28" s="198"/>
      <c r="F28" s="207"/>
      <c r="G28" s="198"/>
      <c r="H28" s="203">
        <v>9849</v>
      </c>
      <c r="I28" s="213"/>
      <c r="J28" s="221"/>
      <c r="K28" s="217"/>
    </row>
    <row r="29" spans="1:11">
      <c r="A29" s="209" t="s">
        <v>101</v>
      </c>
      <c r="B29" s="203">
        <v>1329</v>
      </c>
      <c r="C29" s="203">
        <v>1148</v>
      </c>
      <c r="D29" s="203">
        <v>1254</v>
      </c>
      <c r="E29" s="198"/>
      <c r="F29" s="207"/>
      <c r="G29" s="198"/>
      <c r="H29" s="203"/>
      <c r="I29" s="213"/>
      <c r="J29" s="221"/>
      <c r="K29" s="217"/>
    </row>
    <row r="30" spans="1:11">
      <c r="A30" s="209" t="s">
        <v>102</v>
      </c>
      <c r="B30" s="203">
        <v>11598</v>
      </c>
      <c r="C30" s="203">
        <v>9193</v>
      </c>
      <c r="D30" s="203">
        <v>10619</v>
      </c>
      <c r="E30" s="198"/>
      <c r="F30" s="207"/>
      <c r="G30" s="198"/>
      <c r="H30" s="203">
        <v>8071</v>
      </c>
      <c r="I30" s="213"/>
      <c r="J30" s="221"/>
      <c r="K30" s="217"/>
    </row>
    <row r="31" ht="27" spans="1:11">
      <c r="A31" s="209" t="s">
        <v>103</v>
      </c>
      <c r="B31" s="203">
        <v>337</v>
      </c>
      <c r="C31" s="203">
        <v>209</v>
      </c>
      <c r="D31" s="203">
        <v>269</v>
      </c>
      <c r="E31" s="198"/>
      <c r="F31" s="207"/>
      <c r="G31" s="198"/>
      <c r="H31" s="203">
        <v>221</v>
      </c>
      <c r="I31" s="213"/>
      <c r="J31" s="221"/>
      <c r="K31" s="217"/>
    </row>
    <row r="32" spans="1:11">
      <c r="A32" s="202" t="s">
        <v>104</v>
      </c>
      <c r="B32" s="203">
        <v>19989</v>
      </c>
      <c r="C32" s="203">
        <v>19149</v>
      </c>
      <c r="D32" s="203">
        <v>19718</v>
      </c>
      <c r="E32" s="198"/>
      <c r="F32" s="207"/>
      <c r="G32" s="198"/>
      <c r="H32" s="203">
        <v>15321</v>
      </c>
      <c r="I32" s="213"/>
      <c r="J32" s="221"/>
      <c r="K32" s="217"/>
    </row>
    <row r="33" spans="1:11">
      <c r="A33" s="202" t="s">
        <v>105</v>
      </c>
      <c r="B33" s="203">
        <v>21328</v>
      </c>
      <c r="C33" s="203">
        <v>20247</v>
      </c>
      <c r="D33" s="203">
        <v>6870</v>
      </c>
      <c r="E33" s="198"/>
      <c r="F33" s="207"/>
      <c r="G33" s="198"/>
      <c r="H33" s="203">
        <v>5478</v>
      </c>
      <c r="I33" s="213"/>
      <c r="J33" s="221"/>
      <c r="K33" s="217"/>
    </row>
    <row r="34" spans="1:11">
      <c r="A34" s="202" t="s">
        <v>106</v>
      </c>
      <c r="B34" s="203">
        <v>2668</v>
      </c>
      <c r="C34" s="203">
        <v>220.82</v>
      </c>
      <c r="D34" s="203">
        <v>232</v>
      </c>
      <c r="E34" s="198"/>
      <c r="F34" s="207"/>
      <c r="G34" s="198"/>
      <c r="H34" s="203">
        <v>73</v>
      </c>
      <c r="I34" s="213"/>
      <c r="J34" s="221"/>
      <c r="K34" s="217"/>
    </row>
    <row r="35" spans="1:11">
      <c r="A35" s="202" t="s">
        <v>107</v>
      </c>
      <c r="B35" s="203">
        <v>8520</v>
      </c>
      <c r="C35" s="203">
        <v>6575</v>
      </c>
      <c r="D35" s="203">
        <v>8905</v>
      </c>
      <c r="E35" s="198"/>
      <c r="F35" s="207"/>
      <c r="G35" s="198"/>
      <c r="H35" s="203">
        <v>8384</v>
      </c>
      <c r="I35" s="213"/>
      <c r="J35" s="221"/>
      <c r="K35" s="217"/>
    </row>
    <row r="36" spans="1:11">
      <c r="A36" s="202" t="s">
        <v>108</v>
      </c>
      <c r="B36" s="203">
        <v>340</v>
      </c>
      <c r="C36" s="203"/>
      <c r="D36" s="203">
        <v>11294</v>
      </c>
      <c r="E36" s="198"/>
      <c r="F36" s="207"/>
      <c r="G36" s="198"/>
      <c r="H36" s="203">
        <v>493</v>
      </c>
      <c r="I36" s="213"/>
      <c r="J36" s="221"/>
      <c r="K36" s="217"/>
    </row>
    <row r="37" spans="1:11">
      <c r="A37" s="202" t="s">
        <v>109</v>
      </c>
      <c r="B37" s="203">
        <v>5216</v>
      </c>
      <c r="C37" s="203"/>
      <c r="D37" s="203">
        <v>-511</v>
      </c>
      <c r="E37" s="198"/>
      <c r="F37" s="207"/>
      <c r="G37" s="198"/>
      <c r="H37" s="203">
        <v>478</v>
      </c>
      <c r="I37" s="213"/>
      <c r="J37" s="221"/>
      <c r="K37" s="217"/>
    </row>
    <row r="38" ht="27" spans="1:11">
      <c r="A38" s="202" t="s">
        <v>110</v>
      </c>
      <c r="B38" s="203">
        <v>304</v>
      </c>
      <c r="C38" s="203"/>
      <c r="D38" s="203">
        <v>-14</v>
      </c>
      <c r="E38" s="198"/>
      <c r="F38" s="207"/>
      <c r="G38" s="198"/>
      <c r="H38" s="203"/>
      <c r="I38" s="213"/>
      <c r="J38" s="221"/>
      <c r="K38" s="217"/>
    </row>
    <row r="39" spans="1:11">
      <c r="A39" s="202" t="s">
        <v>111</v>
      </c>
      <c r="B39" s="203">
        <v>0</v>
      </c>
      <c r="C39" s="203"/>
      <c r="D39" s="203"/>
      <c r="E39" s="198"/>
      <c r="F39" s="207"/>
      <c r="G39" s="198"/>
      <c r="H39" s="203"/>
      <c r="I39" s="213"/>
      <c r="J39" s="221"/>
      <c r="K39" s="217"/>
    </row>
    <row r="40" spans="1:11">
      <c r="A40" s="202" t="s">
        <v>112</v>
      </c>
      <c r="B40" s="203">
        <v>2368</v>
      </c>
      <c r="C40" s="203">
        <v>2792.8262</v>
      </c>
      <c r="D40" s="203">
        <v>2621</v>
      </c>
      <c r="E40" s="198"/>
      <c r="F40" s="207"/>
      <c r="G40" s="198"/>
      <c r="H40" s="203">
        <v>523</v>
      </c>
      <c r="I40" s="213"/>
      <c r="J40" s="221"/>
      <c r="K40" s="217"/>
    </row>
    <row r="41" spans="1:11">
      <c r="A41" s="210" t="s">
        <v>113</v>
      </c>
      <c r="B41" s="206">
        <f>SUM(B42:B61)</f>
        <v>53807</v>
      </c>
      <c r="C41" s="206">
        <f>SUM(C42:C61)</f>
        <v>18470.7988</v>
      </c>
      <c r="D41" s="206">
        <f t="shared" ref="D41:I41" si="0">SUM(D42:D61)</f>
        <v>45629</v>
      </c>
      <c r="E41" s="194"/>
      <c r="F41" s="195"/>
      <c r="G41" s="194"/>
      <c r="H41" s="206">
        <f t="shared" si="0"/>
        <v>8074</v>
      </c>
      <c r="I41" s="206">
        <f t="shared" si="0"/>
        <v>0</v>
      </c>
      <c r="J41" s="220"/>
      <c r="K41" s="217"/>
    </row>
    <row r="42" spans="1:11">
      <c r="A42" s="202" t="s">
        <v>114</v>
      </c>
      <c r="B42" s="211">
        <v>219</v>
      </c>
      <c r="C42" s="212">
        <v>97.11</v>
      </c>
      <c r="D42" s="211">
        <v>405</v>
      </c>
      <c r="E42" s="198"/>
      <c r="F42" s="199"/>
      <c r="G42" s="198"/>
      <c r="H42" s="212"/>
      <c r="I42" s="213"/>
      <c r="J42" s="221"/>
      <c r="K42" s="217"/>
    </row>
    <row r="43" spans="1:11">
      <c r="A43" s="202" t="s">
        <v>115</v>
      </c>
      <c r="B43" s="211">
        <v>0</v>
      </c>
      <c r="C43" s="212"/>
      <c r="D43" s="211"/>
      <c r="E43" s="198"/>
      <c r="F43" s="199"/>
      <c r="G43" s="198"/>
      <c r="H43" s="212"/>
      <c r="I43" s="213"/>
      <c r="J43" s="221"/>
      <c r="K43" s="217"/>
    </row>
    <row r="44" spans="1:11">
      <c r="A44" s="202" t="s">
        <v>116</v>
      </c>
      <c r="B44" s="211">
        <v>0</v>
      </c>
      <c r="C44" s="212"/>
      <c r="D44" s="211"/>
      <c r="E44" s="198"/>
      <c r="F44" s="199"/>
      <c r="G44" s="198"/>
      <c r="H44" s="212"/>
      <c r="I44" s="213"/>
      <c r="J44" s="221"/>
      <c r="K44" s="217"/>
    </row>
    <row r="45" spans="1:11">
      <c r="A45" s="202" t="s">
        <v>117</v>
      </c>
      <c r="B45" s="211">
        <v>1288</v>
      </c>
      <c r="C45" s="212"/>
      <c r="D45" s="211">
        <v>170</v>
      </c>
      <c r="E45" s="198"/>
      <c r="F45" s="199"/>
      <c r="G45" s="198"/>
      <c r="H45" s="212"/>
      <c r="I45" s="213"/>
      <c r="J45" s="221"/>
      <c r="K45" s="217"/>
    </row>
    <row r="46" spans="1:11">
      <c r="A46" s="202" t="s">
        <v>118</v>
      </c>
      <c r="B46" s="211">
        <v>1516</v>
      </c>
      <c r="C46" s="212"/>
      <c r="D46" s="211">
        <v>120</v>
      </c>
      <c r="E46" s="198"/>
      <c r="F46" s="199"/>
      <c r="G46" s="198"/>
      <c r="H46" s="212"/>
      <c r="I46" s="213"/>
      <c r="J46" s="221"/>
      <c r="K46" s="217"/>
    </row>
    <row r="47" spans="1:11">
      <c r="A47" s="202" t="s">
        <v>119</v>
      </c>
      <c r="B47" s="211">
        <v>10</v>
      </c>
      <c r="C47" s="212"/>
      <c r="D47" s="211">
        <v>510</v>
      </c>
      <c r="E47" s="198"/>
      <c r="F47" s="199"/>
      <c r="G47" s="198"/>
      <c r="H47" s="212"/>
      <c r="I47" s="213"/>
      <c r="J47" s="221"/>
      <c r="K47" s="217"/>
    </row>
    <row r="48" spans="1:11">
      <c r="A48" s="202" t="s">
        <v>120</v>
      </c>
      <c r="B48" s="211">
        <v>2469</v>
      </c>
      <c r="C48" s="212">
        <v>149</v>
      </c>
      <c r="D48" s="211">
        <v>87</v>
      </c>
      <c r="E48" s="198"/>
      <c r="F48" s="199"/>
      <c r="G48" s="198"/>
      <c r="H48" s="212">
        <v>65</v>
      </c>
      <c r="I48" s="213"/>
      <c r="J48" s="221"/>
      <c r="K48" s="217"/>
    </row>
    <row r="49" spans="1:11">
      <c r="A49" s="202" t="s">
        <v>121</v>
      </c>
      <c r="B49" s="211">
        <v>494</v>
      </c>
      <c r="C49" s="212">
        <v>147.67</v>
      </c>
      <c r="D49" s="211">
        <v>2853</v>
      </c>
      <c r="E49" s="198"/>
      <c r="F49" s="199"/>
      <c r="G49" s="198"/>
      <c r="H49" s="212">
        <v>242</v>
      </c>
      <c r="I49" s="213"/>
      <c r="J49" s="221"/>
      <c r="K49" s="217"/>
    </row>
    <row r="50" spans="1:11">
      <c r="A50" s="202" t="s">
        <v>122</v>
      </c>
      <c r="B50" s="211">
        <v>2057</v>
      </c>
      <c r="C50" s="212">
        <v>358.18</v>
      </c>
      <c r="D50" s="211">
        <v>1705</v>
      </c>
      <c r="E50" s="198"/>
      <c r="F50" s="199"/>
      <c r="G50" s="198"/>
      <c r="H50" s="212">
        <v>439</v>
      </c>
      <c r="I50" s="213"/>
      <c r="J50" s="221"/>
      <c r="K50" s="217"/>
    </row>
    <row r="51" spans="1:11">
      <c r="A51" s="202" t="s">
        <v>123</v>
      </c>
      <c r="B51" s="211">
        <v>2213</v>
      </c>
      <c r="C51" s="212">
        <v>14.2688</v>
      </c>
      <c r="D51" s="211">
        <v>7865</v>
      </c>
      <c r="E51" s="198"/>
      <c r="F51" s="199"/>
      <c r="G51" s="198"/>
      <c r="H51" s="212">
        <v>350</v>
      </c>
      <c r="I51" s="213"/>
      <c r="J51" s="221"/>
      <c r="K51" s="217"/>
    </row>
    <row r="52" spans="1:11">
      <c r="A52" s="202" t="s">
        <v>124</v>
      </c>
      <c r="B52" s="211">
        <v>4442</v>
      </c>
      <c r="C52" s="212">
        <v>1265.4</v>
      </c>
      <c r="D52" s="211">
        <v>3233</v>
      </c>
      <c r="E52" s="198"/>
      <c r="F52" s="199"/>
      <c r="G52" s="198"/>
      <c r="H52" s="212">
        <v>149</v>
      </c>
      <c r="I52" s="213"/>
      <c r="J52" s="221"/>
      <c r="K52" s="217"/>
    </row>
    <row r="53" spans="1:11">
      <c r="A53" s="202" t="s">
        <v>125</v>
      </c>
      <c r="B53" s="211">
        <v>15591</v>
      </c>
      <c r="C53" s="212">
        <v>9848.17</v>
      </c>
      <c r="D53" s="211">
        <v>14891</v>
      </c>
      <c r="E53" s="198"/>
      <c r="F53" s="199"/>
      <c r="G53" s="198"/>
      <c r="H53" s="212">
        <v>4829</v>
      </c>
      <c r="I53" s="213"/>
      <c r="J53" s="221"/>
      <c r="K53" s="217"/>
    </row>
    <row r="54" spans="1:11">
      <c r="A54" s="202" t="s">
        <v>126</v>
      </c>
      <c r="B54" s="211">
        <v>6604</v>
      </c>
      <c r="C54" s="212">
        <v>454</v>
      </c>
      <c r="D54" s="211">
        <v>160</v>
      </c>
      <c r="E54" s="198"/>
      <c r="F54" s="199"/>
      <c r="G54" s="198"/>
      <c r="H54" s="212"/>
      <c r="I54" s="213"/>
      <c r="J54" s="221"/>
      <c r="K54" s="217"/>
    </row>
    <row r="55" spans="1:11">
      <c r="A55" s="202" t="s">
        <v>127</v>
      </c>
      <c r="B55" s="211">
        <v>5266</v>
      </c>
      <c r="C55" s="213"/>
      <c r="D55" s="211">
        <v>6945</v>
      </c>
      <c r="E55" s="198"/>
      <c r="F55" s="199"/>
      <c r="G55" s="198"/>
      <c r="H55" s="212">
        <v>2000</v>
      </c>
      <c r="I55" s="213"/>
      <c r="J55" s="221"/>
      <c r="K55" s="217"/>
    </row>
    <row r="56" spans="1:11">
      <c r="A56" s="202" t="s">
        <v>128</v>
      </c>
      <c r="B56" s="211">
        <v>1544</v>
      </c>
      <c r="C56" s="212"/>
      <c r="D56" s="211"/>
      <c r="E56" s="198"/>
      <c r="F56" s="199"/>
      <c r="G56" s="198"/>
      <c r="H56" s="212"/>
      <c r="I56" s="213"/>
      <c r="J56" s="221"/>
      <c r="K56" s="217"/>
    </row>
    <row r="57" spans="1:11">
      <c r="A57" s="202" t="s">
        <v>129</v>
      </c>
      <c r="B57" s="211">
        <v>33</v>
      </c>
      <c r="C57" s="212"/>
      <c r="D57" s="211">
        <v>1421</v>
      </c>
      <c r="E57" s="198"/>
      <c r="F57" s="199"/>
      <c r="G57" s="198"/>
      <c r="H57" s="212"/>
      <c r="I57" s="213"/>
      <c r="J57" s="221"/>
      <c r="K57" s="217"/>
    </row>
    <row r="58" spans="1:11">
      <c r="A58" s="202" t="s">
        <v>130</v>
      </c>
      <c r="B58" s="211"/>
      <c r="C58" s="212"/>
      <c r="D58" s="211">
        <v>950</v>
      </c>
      <c r="E58" s="198"/>
      <c r="F58" s="199"/>
      <c r="G58" s="198"/>
      <c r="H58" s="212"/>
      <c r="I58" s="213"/>
      <c r="J58" s="221"/>
      <c r="K58" s="217"/>
    </row>
    <row r="59" spans="1:11">
      <c r="A59" s="202" t="s">
        <v>131</v>
      </c>
      <c r="B59" s="211">
        <v>8411</v>
      </c>
      <c r="C59" s="212">
        <v>6137</v>
      </c>
      <c r="D59" s="211">
        <v>4166</v>
      </c>
      <c r="E59" s="198"/>
      <c r="F59" s="199"/>
      <c r="G59" s="198"/>
      <c r="H59" s="212"/>
      <c r="I59" s="213"/>
      <c r="J59" s="221"/>
      <c r="K59" s="217"/>
    </row>
    <row r="60" spans="1:11">
      <c r="A60" s="202" t="s">
        <v>132</v>
      </c>
      <c r="B60" s="211">
        <v>658</v>
      </c>
      <c r="C60" s="212"/>
      <c r="D60" s="211">
        <v>44</v>
      </c>
      <c r="E60" s="198"/>
      <c r="F60" s="199"/>
      <c r="G60" s="198"/>
      <c r="H60" s="212"/>
      <c r="I60" s="213"/>
      <c r="J60" s="221"/>
      <c r="K60" s="217"/>
    </row>
    <row r="61" spans="1:11">
      <c r="A61" s="202" t="s">
        <v>133</v>
      </c>
      <c r="B61" s="211">
        <v>992</v>
      </c>
      <c r="C61" s="212"/>
      <c r="D61" s="211">
        <v>104</v>
      </c>
      <c r="E61" s="198"/>
      <c r="F61" s="199"/>
      <c r="G61" s="198"/>
      <c r="H61" s="212"/>
      <c r="I61" s="213"/>
      <c r="J61" s="221"/>
      <c r="K61" s="217"/>
    </row>
    <row r="62" spans="1:11">
      <c r="A62" s="214" t="s">
        <v>134</v>
      </c>
      <c r="B62" s="203">
        <v>5950</v>
      </c>
      <c r="C62" s="203">
        <v>9806</v>
      </c>
      <c r="D62" s="203">
        <v>9736</v>
      </c>
      <c r="E62" s="198"/>
      <c r="F62" s="207"/>
      <c r="G62" s="198"/>
      <c r="H62" s="203">
        <v>30443</v>
      </c>
      <c r="I62" s="213"/>
      <c r="J62" s="221"/>
      <c r="K62" s="217"/>
    </row>
    <row r="63" spans="1:11">
      <c r="A63" s="214" t="s">
        <v>135</v>
      </c>
      <c r="B63" s="215">
        <f>SUM(B64:B66)</f>
        <v>44699</v>
      </c>
      <c r="C63" s="216">
        <f>SUM(C64:C66)</f>
        <v>14835</v>
      </c>
      <c r="D63" s="215">
        <f>SUM(D64:D66)</f>
        <v>38134</v>
      </c>
      <c r="E63" s="198"/>
      <c r="F63" s="199"/>
      <c r="G63" s="198"/>
      <c r="H63" s="216">
        <f>SUM(H64:H66)</f>
        <v>6152</v>
      </c>
      <c r="I63" s="213"/>
      <c r="J63" s="221"/>
      <c r="K63" s="217"/>
    </row>
    <row r="64" spans="1:11">
      <c r="A64" s="214" t="s">
        <v>136</v>
      </c>
      <c r="B64" s="203">
        <v>44634</v>
      </c>
      <c r="C64" s="203">
        <v>978</v>
      </c>
      <c r="D64" s="203">
        <v>38050</v>
      </c>
      <c r="E64" s="198"/>
      <c r="F64" s="207"/>
      <c r="G64" s="198"/>
      <c r="H64" s="203">
        <v>6077</v>
      </c>
      <c r="I64" s="213"/>
      <c r="J64" s="221"/>
      <c r="K64" s="217"/>
    </row>
    <row r="65" spans="1:11">
      <c r="A65" s="214" t="s">
        <v>137</v>
      </c>
      <c r="B65" s="203">
        <v>65</v>
      </c>
      <c r="C65" s="203">
        <v>13857</v>
      </c>
      <c r="D65" s="203">
        <v>84</v>
      </c>
      <c r="E65" s="198"/>
      <c r="F65" s="207"/>
      <c r="G65" s="198"/>
      <c r="H65" s="203">
        <v>75</v>
      </c>
      <c r="I65" s="213"/>
      <c r="J65" s="221"/>
      <c r="K65" s="217"/>
    </row>
    <row r="66" spans="1:11">
      <c r="A66" s="214" t="s">
        <v>138</v>
      </c>
      <c r="B66" s="203"/>
      <c r="C66" s="203"/>
      <c r="D66" s="203"/>
      <c r="E66" s="198"/>
      <c r="F66" s="207"/>
      <c r="G66" s="198"/>
      <c r="H66" s="203"/>
      <c r="I66" s="213"/>
      <c r="J66" s="221"/>
      <c r="K66" s="217"/>
    </row>
    <row r="67" spans="1:11">
      <c r="A67" s="214" t="s">
        <v>139</v>
      </c>
      <c r="B67" s="203">
        <v>285</v>
      </c>
      <c r="C67" s="203">
        <v>216</v>
      </c>
      <c r="D67" s="203">
        <v>822</v>
      </c>
      <c r="E67" s="198"/>
      <c r="F67" s="207"/>
      <c r="G67" s="198"/>
      <c r="H67" s="203"/>
      <c r="I67" s="213"/>
      <c r="J67" s="221"/>
      <c r="K67" s="217"/>
    </row>
    <row r="68" spans="1:11">
      <c r="A68" s="222" t="s">
        <v>140</v>
      </c>
      <c r="B68" s="203">
        <v>1800</v>
      </c>
      <c r="C68" s="203"/>
      <c r="D68" s="203">
        <v>7684</v>
      </c>
      <c r="E68" s="198"/>
      <c r="F68" s="207"/>
      <c r="G68" s="198"/>
      <c r="H68" s="203"/>
      <c r="I68" s="213"/>
      <c r="J68" s="221"/>
      <c r="K68" s="217"/>
    </row>
    <row r="69" spans="1:11">
      <c r="A69" s="223" t="s">
        <v>1123</v>
      </c>
      <c r="B69" s="201">
        <f>SUM(B70,B73,B76:B80)</f>
        <v>16331</v>
      </c>
      <c r="C69" s="201">
        <f>SUM(C70,C73,C76:C80)</f>
        <v>3656</v>
      </c>
      <c r="D69" s="201">
        <f>SUM(D70,D73,D76:D80)</f>
        <v>43852</v>
      </c>
      <c r="E69" s="224">
        <f>D69/C69*100</f>
        <v>1199.45295404814</v>
      </c>
      <c r="F69" s="225">
        <f>D69-B69</f>
        <v>27521</v>
      </c>
      <c r="G69" s="226">
        <f>(D69/B69-1)*100</f>
        <v>168.519992652012</v>
      </c>
      <c r="H69" s="201">
        <f>SUM(H70,H73,H76:H80)</f>
        <v>3804</v>
      </c>
      <c r="I69" s="239">
        <f>H69-C69</f>
        <v>148</v>
      </c>
      <c r="J69" s="226">
        <f>(H69/C69-1)*100</f>
        <v>4.04814004376368</v>
      </c>
      <c r="K69" s="217"/>
    </row>
    <row r="70" spans="1:11">
      <c r="A70" s="196" t="s">
        <v>1124</v>
      </c>
      <c r="B70" s="211">
        <v>3773</v>
      </c>
      <c r="C70" s="211">
        <f>SUM(C71:C72)</f>
        <v>3656</v>
      </c>
      <c r="D70" s="211">
        <f>SUM(D71:D72)</f>
        <v>7909</v>
      </c>
      <c r="E70" s="227"/>
      <c r="F70" s="228"/>
      <c r="G70" s="229"/>
      <c r="H70" s="211">
        <f>SUM(H71:H72)</f>
        <v>3804</v>
      </c>
      <c r="I70" s="240"/>
      <c r="J70" s="229"/>
      <c r="K70" s="217"/>
    </row>
    <row r="71" spans="1:11">
      <c r="A71" s="196" t="s">
        <v>1125</v>
      </c>
      <c r="B71" s="211">
        <v>250</v>
      </c>
      <c r="C71" s="207"/>
      <c r="D71" s="211"/>
      <c r="E71" s="227"/>
      <c r="F71" s="228"/>
      <c r="G71" s="229"/>
      <c r="H71" s="207"/>
      <c r="I71" s="240"/>
      <c r="J71" s="229"/>
      <c r="K71" s="217"/>
    </row>
    <row r="72" spans="1:11">
      <c r="A72" s="230" t="s">
        <v>1126</v>
      </c>
      <c r="B72" s="231">
        <v>3523</v>
      </c>
      <c r="C72" s="232">
        <v>3656</v>
      </c>
      <c r="D72" s="231">
        <v>7909</v>
      </c>
      <c r="E72" s="227"/>
      <c r="F72" s="228"/>
      <c r="G72" s="229"/>
      <c r="H72" s="232">
        <v>3804</v>
      </c>
      <c r="I72" s="240"/>
      <c r="J72" s="229"/>
      <c r="K72" s="217"/>
    </row>
    <row r="73" spans="1:11">
      <c r="A73" s="196" t="s">
        <v>1127</v>
      </c>
      <c r="B73" s="211"/>
      <c r="C73" s="211">
        <f>C74+C75</f>
        <v>0</v>
      </c>
      <c r="D73" s="211"/>
      <c r="E73" s="227"/>
      <c r="F73" s="228"/>
      <c r="G73" s="229"/>
      <c r="H73" s="211">
        <f>H74+H75</f>
        <v>0</v>
      </c>
      <c r="I73" s="240"/>
      <c r="J73" s="229"/>
      <c r="K73" s="217"/>
    </row>
    <row r="74" spans="1:11">
      <c r="A74" s="196" t="s">
        <v>1128</v>
      </c>
      <c r="B74" s="233"/>
      <c r="C74" s="234"/>
      <c r="D74" s="233"/>
      <c r="E74" s="227"/>
      <c r="F74" s="228"/>
      <c r="G74" s="229"/>
      <c r="H74" s="234"/>
      <c r="I74" s="240"/>
      <c r="J74" s="229"/>
      <c r="K74" s="217"/>
    </row>
    <row r="75" spans="1:11">
      <c r="A75" s="196" t="s">
        <v>1129</v>
      </c>
      <c r="B75" s="233"/>
      <c r="C75" s="234"/>
      <c r="D75" s="233"/>
      <c r="E75" s="227"/>
      <c r="F75" s="228"/>
      <c r="G75" s="229"/>
      <c r="H75" s="234"/>
      <c r="I75" s="240"/>
      <c r="J75" s="229"/>
      <c r="K75" s="217"/>
    </row>
    <row r="76" spans="1:11">
      <c r="A76" s="235" t="s">
        <v>1130</v>
      </c>
      <c r="B76" s="233"/>
      <c r="C76" s="207"/>
      <c r="D76" s="233"/>
      <c r="E76" s="227"/>
      <c r="F76" s="228"/>
      <c r="G76" s="229"/>
      <c r="H76" s="207"/>
      <c r="I76" s="207"/>
      <c r="J76" s="241"/>
      <c r="K76" s="217"/>
    </row>
    <row r="77" spans="1:11">
      <c r="A77" s="235" t="s">
        <v>1131</v>
      </c>
      <c r="B77" s="233"/>
      <c r="C77" s="207"/>
      <c r="D77" s="233"/>
      <c r="E77" s="227"/>
      <c r="F77" s="228"/>
      <c r="G77" s="229"/>
      <c r="H77" s="207"/>
      <c r="I77" s="207"/>
      <c r="J77" s="241"/>
      <c r="K77" s="217"/>
    </row>
    <row r="78" spans="1:11">
      <c r="A78" s="235" t="s">
        <v>1132</v>
      </c>
      <c r="B78" s="233">
        <v>2000</v>
      </c>
      <c r="C78" s="207"/>
      <c r="D78" s="233">
        <v>5500</v>
      </c>
      <c r="E78" s="227"/>
      <c r="F78" s="228"/>
      <c r="G78" s="229"/>
      <c r="H78" s="207"/>
      <c r="I78" s="207"/>
      <c r="J78" s="241"/>
      <c r="K78" s="217"/>
    </row>
    <row r="79" spans="1:11">
      <c r="A79" s="235" t="s">
        <v>1133</v>
      </c>
      <c r="B79" s="233">
        <v>822</v>
      </c>
      <c r="C79" s="207"/>
      <c r="D79" s="233"/>
      <c r="E79" s="227"/>
      <c r="F79" s="228"/>
      <c r="G79" s="229"/>
      <c r="H79" s="207"/>
      <c r="I79" s="207"/>
      <c r="J79" s="241"/>
      <c r="K79" s="217"/>
    </row>
    <row r="80" spans="1:11">
      <c r="A80" s="235" t="s">
        <v>1134</v>
      </c>
      <c r="B80" s="233">
        <v>9736</v>
      </c>
      <c r="C80" s="236">
        <f>C81+C82</f>
        <v>0</v>
      </c>
      <c r="D80" s="233">
        <f>D81+D82</f>
        <v>30443</v>
      </c>
      <c r="E80" s="227"/>
      <c r="F80" s="228"/>
      <c r="G80" s="229"/>
      <c r="H80" s="236">
        <f>H81+H82</f>
        <v>0</v>
      </c>
      <c r="I80" s="240"/>
      <c r="J80" s="229"/>
      <c r="K80" s="217"/>
    </row>
    <row r="81" spans="1:11">
      <c r="A81" s="235" t="s">
        <v>1135</v>
      </c>
      <c r="B81" s="233">
        <v>9736</v>
      </c>
      <c r="C81" s="207"/>
      <c r="D81" s="233">
        <v>30443</v>
      </c>
      <c r="E81" s="227"/>
      <c r="F81" s="228"/>
      <c r="G81" s="229"/>
      <c r="H81" s="207"/>
      <c r="I81" s="207"/>
      <c r="J81" s="241"/>
      <c r="K81" s="217"/>
    </row>
    <row r="82" spans="1:11">
      <c r="A82" s="235" t="s">
        <v>1136</v>
      </c>
      <c r="B82" s="236"/>
      <c r="C82" s="236"/>
      <c r="D82" s="236"/>
      <c r="E82" s="227"/>
      <c r="F82" s="228"/>
      <c r="G82" s="229"/>
      <c r="H82" s="236"/>
      <c r="I82" s="240"/>
      <c r="J82" s="229"/>
      <c r="K82" s="217"/>
    </row>
    <row r="83" spans="1:11">
      <c r="A83" s="217"/>
      <c r="B83" s="217"/>
      <c r="C83" s="217"/>
      <c r="D83" s="217"/>
      <c r="E83" s="217"/>
      <c r="F83" s="217"/>
      <c r="G83" s="217"/>
      <c r="H83" s="217"/>
      <c r="I83" s="217"/>
      <c r="J83" s="217"/>
      <c r="K83" s="217"/>
    </row>
    <row r="84" spans="1:11">
      <c r="A84" s="217"/>
      <c r="B84" s="217"/>
      <c r="C84" s="217"/>
      <c r="D84" s="217"/>
      <c r="E84" s="217"/>
      <c r="F84" s="217"/>
      <c r="G84" s="217"/>
      <c r="H84" s="217"/>
      <c r="I84" s="217"/>
      <c r="J84" s="217"/>
      <c r="K84" s="217"/>
    </row>
    <row r="85" spans="1:11">
      <c r="A85" s="217"/>
      <c r="B85" s="217"/>
      <c r="C85" s="217"/>
      <c r="D85" s="217"/>
      <c r="E85" s="217"/>
      <c r="F85" s="217"/>
      <c r="G85" s="217"/>
      <c r="H85" s="217"/>
      <c r="I85" s="217"/>
      <c r="J85" s="217"/>
      <c r="K85" s="217"/>
    </row>
    <row r="86" spans="1:11">
      <c r="A86" s="217"/>
      <c r="B86" s="217"/>
      <c r="C86" s="217"/>
      <c r="D86" s="217"/>
      <c r="E86" s="217"/>
      <c r="F86" s="217"/>
      <c r="G86" s="217"/>
      <c r="H86" s="217"/>
      <c r="I86" s="217"/>
      <c r="J86" s="217"/>
      <c r="K86" s="217"/>
    </row>
    <row r="87" spans="1:11">
      <c r="A87" s="217"/>
      <c r="B87" s="217"/>
      <c r="C87" s="217"/>
      <c r="D87" s="217"/>
      <c r="E87" s="217"/>
      <c r="F87" s="217"/>
      <c r="G87" s="217"/>
      <c r="H87" s="217"/>
      <c r="I87" s="217"/>
      <c r="J87" s="217"/>
      <c r="K87" s="217"/>
    </row>
    <row r="88" spans="1:11">
      <c r="A88" s="217"/>
      <c r="B88" s="217"/>
      <c r="C88" s="217"/>
      <c r="D88" s="217"/>
      <c r="E88" s="217"/>
      <c r="F88" s="217"/>
      <c r="G88" s="217"/>
      <c r="H88" s="217"/>
      <c r="I88" s="217"/>
      <c r="J88" s="217"/>
      <c r="K88" s="217"/>
    </row>
    <row r="89" spans="1:11">
      <c r="A89" s="217"/>
      <c r="B89" s="217"/>
      <c r="C89" s="217"/>
      <c r="D89" s="217"/>
      <c r="E89" s="217"/>
      <c r="F89" s="217"/>
      <c r="G89" s="217"/>
      <c r="H89" s="217"/>
      <c r="I89" s="217"/>
      <c r="J89" s="217"/>
      <c r="K89" s="217"/>
    </row>
    <row r="90" spans="1:11">
      <c r="A90" s="217"/>
      <c r="B90" s="217"/>
      <c r="C90" s="217"/>
      <c r="D90" s="217"/>
      <c r="E90" s="217"/>
      <c r="F90" s="217"/>
      <c r="G90" s="217"/>
      <c r="H90" s="217"/>
      <c r="I90" s="217"/>
      <c r="J90" s="217"/>
      <c r="K90" s="217"/>
    </row>
    <row r="91" spans="1:11">
      <c r="A91" s="217"/>
      <c r="B91" s="217"/>
      <c r="C91" s="217"/>
      <c r="D91" s="217"/>
      <c r="E91" s="217"/>
      <c r="F91" s="217"/>
      <c r="G91" s="217"/>
      <c r="H91" s="217"/>
      <c r="I91" s="217"/>
      <c r="J91" s="217"/>
      <c r="K91" s="217"/>
    </row>
    <row r="92" spans="1:11">
      <c r="A92" s="217"/>
      <c r="B92" s="217"/>
      <c r="C92" s="217"/>
      <c r="D92" s="217"/>
      <c r="E92" s="217"/>
      <c r="F92" s="217"/>
      <c r="G92" s="217"/>
      <c r="H92" s="217"/>
      <c r="I92" s="217"/>
      <c r="J92" s="217"/>
      <c r="K92" s="217"/>
    </row>
    <row r="93" spans="1:11">
      <c r="A93" s="217"/>
      <c r="B93" s="217"/>
      <c r="C93" s="217"/>
      <c r="D93" s="217"/>
      <c r="E93" s="217"/>
      <c r="F93" s="217"/>
      <c r="G93" s="217"/>
      <c r="H93" s="217"/>
      <c r="I93" s="217"/>
      <c r="J93" s="217"/>
      <c r="K93" s="217"/>
    </row>
    <row r="94" spans="1:11">
      <c r="A94" s="237"/>
      <c r="B94" s="238"/>
      <c r="C94" s="217"/>
      <c r="D94" s="217"/>
      <c r="E94" s="217"/>
      <c r="F94" s="217"/>
      <c r="G94" s="217"/>
      <c r="H94" s="217"/>
      <c r="I94" s="217"/>
      <c r="J94" s="217"/>
      <c r="K94" s="217"/>
    </row>
  </sheetData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Zeros="0" zoomScale="90" zoomScaleNormal="90" zoomScaleSheetLayoutView="60" workbookViewId="0">
      <pane xSplit="2" ySplit="5" topLeftCell="D15" activePane="bottomRight" state="frozen"/>
      <selection/>
      <selection pane="topRight"/>
      <selection pane="bottomLeft"/>
      <selection pane="bottomRight" activeCell="D28" sqref="D28"/>
    </sheetView>
  </sheetViews>
  <sheetFormatPr defaultColWidth="9" defaultRowHeight="14.25"/>
  <cols>
    <col min="1" max="1" width="36.75" customWidth="1"/>
    <col min="2" max="2" width="13.625" customWidth="1"/>
    <col min="3" max="4" width="12.75" customWidth="1"/>
    <col min="5" max="5" width="11.375" customWidth="1"/>
    <col min="6" max="6" width="11.75" customWidth="1"/>
    <col min="8" max="8" width="12.125" customWidth="1"/>
    <col min="9" max="9" width="11.25" customWidth="1"/>
  </cols>
  <sheetData>
    <row r="1" ht="22.5" spans="1:14">
      <c r="A1" s="95" t="s">
        <v>1199</v>
      </c>
      <c r="B1" s="95"/>
      <c r="C1" s="95"/>
      <c r="D1" s="95"/>
      <c r="E1" s="95"/>
      <c r="F1" s="95"/>
      <c r="G1" s="95"/>
      <c r="H1" s="95"/>
      <c r="I1" s="95"/>
      <c r="J1" s="95"/>
      <c r="K1" s="132"/>
      <c r="L1" s="132"/>
      <c r="M1" s="132"/>
      <c r="N1" s="132"/>
    </row>
    <row r="2" spans="1:14">
      <c r="A2" s="96"/>
      <c r="B2" s="96"/>
      <c r="C2" s="97"/>
      <c r="D2" s="97"/>
      <c r="E2" s="98"/>
      <c r="F2" s="97"/>
      <c r="G2" s="98"/>
      <c r="H2" s="97"/>
      <c r="I2" s="97"/>
      <c r="J2" s="98" t="s">
        <v>25</v>
      </c>
      <c r="K2" s="132"/>
      <c r="L2" s="132"/>
      <c r="M2" s="132"/>
      <c r="N2" s="132"/>
    </row>
    <row r="3" spans="1:14">
      <c r="A3" s="99" t="s">
        <v>143</v>
      </c>
      <c r="B3" s="100">
        <v>2020</v>
      </c>
      <c r="C3" s="100" t="s">
        <v>28</v>
      </c>
      <c r="D3" s="101"/>
      <c r="E3" s="101"/>
      <c r="F3" s="101"/>
      <c r="G3" s="102"/>
      <c r="H3" s="99" t="s">
        <v>29</v>
      </c>
      <c r="I3" s="99"/>
      <c r="J3" s="99"/>
      <c r="K3" s="132"/>
      <c r="L3" s="132"/>
      <c r="M3" s="132"/>
      <c r="N3" s="132"/>
    </row>
    <row r="4" spans="1:14">
      <c r="A4" s="99"/>
      <c r="B4" s="103" t="s">
        <v>30</v>
      </c>
      <c r="C4" s="103" t="s">
        <v>31</v>
      </c>
      <c r="D4" s="103" t="s">
        <v>32</v>
      </c>
      <c r="E4" s="104" t="s">
        <v>33</v>
      </c>
      <c r="F4" s="100" t="s">
        <v>34</v>
      </c>
      <c r="G4" s="101"/>
      <c r="H4" s="105" t="s">
        <v>35</v>
      </c>
      <c r="I4" s="99" t="s">
        <v>36</v>
      </c>
      <c r="J4" s="99"/>
      <c r="K4" s="132"/>
      <c r="L4" s="132"/>
      <c r="M4" s="132"/>
      <c r="N4" s="132"/>
    </row>
    <row r="5" spans="1:14">
      <c r="A5" s="99"/>
      <c r="B5" s="106"/>
      <c r="C5" s="106"/>
      <c r="D5" s="106"/>
      <c r="E5" s="107"/>
      <c r="F5" s="99" t="s">
        <v>37</v>
      </c>
      <c r="G5" s="108" t="s">
        <v>38</v>
      </c>
      <c r="H5" s="105"/>
      <c r="I5" s="99" t="s">
        <v>37</v>
      </c>
      <c r="J5" s="108" t="s">
        <v>38</v>
      </c>
      <c r="K5" s="132"/>
      <c r="L5" s="132"/>
      <c r="M5" s="132"/>
      <c r="N5" s="132"/>
    </row>
    <row r="6" spans="1:14">
      <c r="A6" s="114" t="s">
        <v>1200</v>
      </c>
      <c r="B6" s="182"/>
      <c r="C6" s="182"/>
      <c r="D6" s="182"/>
      <c r="E6" s="117"/>
      <c r="F6" s="116">
        <f>D6-B6</f>
        <v>0</v>
      </c>
      <c r="G6" s="117"/>
      <c r="H6" s="182"/>
      <c r="I6" s="116"/>
      <c r="J6" s="117"/>
      <c r="K6" s="132"/>
      <c r="L6" s="132"/>
      <c r="M6" s="132"/>
      <c r="N6" s="132"/>
    </row>
    <row r="7" spans="1:14">
      <c r="A7" s="114" t="s">
        <v>1201</v>
      </c>
      <c r="B7" s="182">
        <v>143785</v>
      </c>
      <c r="C7" s="182">
        <v>62931.88</v>
      </c>
      <c r="D7" s="182">
        <v>65721</v>
      </c>
      <c r="E7" s="117">
        <f>D7/C7*100</f>
        <v>104.431966755164</v>
      </c>
      <c r="F7" s="116">
        <f t="shared" ref="F7:F13" si="0">D7-B7</f>
        <v>-78064</v>
      </c>
      <c r="G7" s="117">
        <f>(D7/B7-1)*100</f>
        <v>-54.2921723406475</v>
      </c>
      <c r="H7" s="182">
        <v>52607</v>
      </c>
      <c r="I7" s="116">
        <f t="shared" ref="I7:I16" si="1">H7-D7</f>
        <v>-13114</v>
      </c>
      <c r="J7" s="117">
        <f>(H7/D7-1)*100</f>
        <v>-19.9540481733388</v>
      </c>
      <c r="K7" s="132"/>
      <c r="L7" s="132"/>
      <c r="M7" s="132"/>
      <c r="N7" s="132"/>
    </row>
    <row r="8" spans="1:14">
      <c r="A8" s="114" t="s">
        <v>1202</v>
      </c>
      <c r="B8" s="182">
        <v>8246</v>
      </c>
      <c r="C8" s="182">
        <v>3414.6</v>
      </c>
      <c r="D8" s="182">
        <v>7248</v>
      </c>
      <c r="E8" s="117">
        <f>D8/C8*100</f>
        <v>212.264979792655</v>
      </c>
      <c r="F8" s="116">
        <f t="shared" si="0"/>
        <v>-998</v>
      </c>
      <c r="G8" s="117">
        <f>(D8/B8-1)*100</f>
        <v>-12.1028377395101</v>
      </c>
      <c r="H8" s="182">
        <v>2618</v>
      </c>
      <c r="I8" s="116">
        <f t="shared" si="1"/>
        <v>-4630</v>
      </c>
      <c r="J8" s="117">
        <f>(H8/D8-1)*100</f>
        <v>-63.8796909492274</v>
      </c>
      <c r="K8" s="132"/>
      <c r="L8" s="132"/>
      <c r="M8" s="132"/>
      <c r="N8" s="132"/>
    </row>
    <row r="9" spans="1:14">
      <c r="A9" s="114" t="s">
        <v>1203</v>
      </c>
      <c r="B9" s="182">
        <v>341</v>
      </c>
      <c r="C9" s="182">
        <v>817.48</v>
      </c>
      <c r="D9" s="182">
        <v>467</v>
      </c>
      <c r="E9" s="117">
        <f>D9/C9*100</f>
        <v>57.1267798600577</v>
      </c>
      <c r="F9" s="116">
        <f t="shared" si="0"/>
        <v>126</v>
      </c>
      <c r="G9" s="117">
        <f>(D9/B9-1)*100</f>
        <v>36.950146627566</v>
      </c>
      <c r="H9" s="182">
        <v>300</v>
      </c>
      <c r="I9" s="116">
        <f t="shared" si="1"/>
        <v>-167</v>
      </c>
      <c r="J9" s="117">
        <f>(H9/D9-1)*100</f>
        <v>-35.7601713062099</v>
      </c>
      <c r="K9" s="132"/>
      <c r="L9" s="132"/>
      <c r="M9" s="132"/>
      <c r="N9" s="132"/>
    </row>
    <row r="10" spans="1:14">
      <c r="A10" s="114" t="s">
        <v>1204</v>
      </c>
      <c r="B10" s="182"/>
      <c r="C10" s="182"/>
      <c r="D10" s="182"/>
      <c r="E10" s="117"/>
      <c r="F10" s="116">
        <f t="shared" si="0"/>
        <v>0</v>
      </c>
      <c r="G10" s="117"/>
      <c r="H10" s="182"/>
      <c r="I10" s="116">
        <f t="shared" si="1"/>
        <v>0</v>
      </c>
      <c r="J10" s="117"/>
      <c r="K10" s="132"/>
      <c r="L10" s="132"/>
      <c r="M10" s="132"/>
      <c r="N10" s="132"/>
    </row>
    <row r="11" spans="1:14">
      <c r="A11" s="114" t="s">
        <v>1205</v>
      </c>
      <c r="B11" s="182">
        <v>1685</v>
      </c>
      <c r="C11" s="182">
        <v>978</v>
      </c>
      <c r="D11" s="182">
        <v>2162</v>
      </c>
      <c r="E11" s="117"/>
      <c r="F11" s="116" t="s">
        <v>1206</v>
      </c>
      <c r="G11" s="117"/>
      <c r="H11" s="182">
        <v>1900</v>
      </c>
      <c r="I11" s="116">
        <f t="shared" si="1"/>
        <v>-262</v>
      </c>
      <c r="J11" s="117"/>
      <c r="K11" s="132"/>
      <c r="L11" s="132"/>
      <c r="M11" s="132"/>
      <c r="N11" s="132"/>
    </row>
    <row r="12" spans="1:14">
      <c r="A12" s="114" t="s">
        <v>1207</v>
      </c>
      <c r="B12" s="182"/>
      <c r="C12" s="182"/>
      <c r="D12" s="182"/>
      <c r="E12" s="117" t="s">
        <v>1208</v>
      </c>
      <c r="F12" s="116">
        <f t="shared" si="0"/>
        <v>0</v>
      </c>
      <c r="G12" s="117"/>
      <c r="H12" s="182"/>
      <c r="I12" s="116">
        <f t="shared" si="1"/>
        <v>0</v>
      </c>
      <c r="J12" s="117"/>
      <c r="K12" s="132"/>
      <c r="L12" s="132"/>
      <c r="M12" s="132"/>
      <c r="N12" s="132"/>
    </row>
    <row r="13" spans="1:14">
      <c r="A13" s="114" t="s">
        <v>1209</v>
      </c>
      <c r="B13" s="182"/>
      <c r="C13" s="182"/>
      <c r="D13" s="182"/>
      <c r="E13" s="117"/>
      <c r="F13" s="116">
        <f t="shared" si="0"/>
        <v>0</v>
      </c>
      <c r="G13" s="117"/>
      <c r="H13" s="182"/>
      <c r="I13" s="116">
        <f t="shared" si="1"/>
        <v>0</v>
      </c>
      <c r="J13" s="117"/>
      <c r="K13" s="132"/>
      <c r="L13" s="132"/>
      <c r="M13" s="132"/>
      <c r="N13" s="132"/>
    </row>
    <row r="14" spans="1:14">
      <c r="A14" s="114" t="s">
        <v>1210</v>
      </c>
      <c r="B14" s="182"/>
      <c r="C14" s="182"/>
      <c r="D14" s="182"/>
      <c r="E14" s="117"/>
      <c r="F14" s="116"/>
      <c r="G14" s="117"/>
      <c r="H14" s="182"/>
      <c r="I14" s="116"/>
      <c r="J14" s="117"/>
      <c r="K14" s="132"/>
      <c r="L14" s="132"/>
      <c r="M14" s="132"/>
      <c r="N14" s="132"/>
    </row>
    <row r="15" spans="1:14">
      <c r="A15" s="114" t="s">
        <v>1211</v>
      </c>
      <c r="B15" s="182"/>
      <c r="C15" s="182"/>
      <c r="D15" s="182"/>
      <c r="E15" s="117"/>
      <c r="F15" s="116">
        <f t="shared" ref="F15:F20" si="2">D15-B15</f>
        <v>0</v>
      </c>
      <c r="G15" s="117"/>
      <c r="H15" s="182"/>
      <c r="I15" s="116">
        <f t="shared" si="1"/>
        <v>0</v>
      </c>
      <c r="J15" s="117"/>
      <c r="K15" s="132"/>
      <c r="L15" s="132"/>
      <c r="M15" s="132"/>
      <c r="N15" s="132"/>
    </row>
    <row r="16" spans="1:14">
      <c r="A16" s="114" t="s">
        <v>1212</v>
      </c>
      <c r="B16" s="182"/>
      <c r="C16" s="182"/>
      <c r="D16" s="182"/>
      <c r="E16" s="117"/>
      <c r="F16" s="116">
        <f t="shared" si="2"/>
        <v>0</v>
      </c>
      <c r="G16" s="117"/>
      <c r="H16" s="182"/>
      <c r="I16" s="116">
        <f t="shared" si="1"/>
        <v>0</v>
      </c>
      <c r="J16" s="117"/>
      <c r="K16" s="132"/>
      <c r="L16" s="132"/>
      <c r="M16" s="132"/>
      <c r="N16" s="132"/>
    </row>
    <row r="17" spans="1:14">
      <c r="A17" s="114" t="s">
        <v>1213</v>
      </c>
      <c r="B17" s="182"/>
      <c r="C17" s="182"/>
      <c r="D17" s="182"/>
      <c r="E17" s="117"/>
      <c r="F17" s="116"/>
      <c r="G17" s="117"/>
      <c r="H17" s="182"/>
      <c r="I17" s="116"/>
      <c r="J17" s="117"/>
      <c r="K17" s="132"/>
      <c r="L17" s="132"/>
      <c r="M17" s="132"/>
      <c r="N17" s="132"/>
    </row>
    <row r="18" spans="1:14">
      <c r="A18" s="114" t="s">
        <v>1214</v>
      </c>
      <c r="B18" s="182"/>
      <c r="C18" s="182"/>
      <c r="D18" s="182"/>
      <c r="E18" s="117"/>
      <c r="F18" s="116"/>
      <c r="G18" s="117"/>
      <c r="H18" s="182"/>
      <c r="I18" s="116"/>
      <c r="J18" s="117"/>
      <c r="K18" s="132"/>
      <c r="L18" s="132"/>
      <c r="M18" s="132"/>
      <c r="N18" s="132"/>
    </row>
    <row r="19" spans="1:14">
      <c r="A19" s="114" t="s">
        <v>1215</v>
      </c>
      <c r="B19" s="182">
        <v>1078</v>
      </c>
      <c r="C19" s="182">
        <v>1164</v>
      </c>
      <c r="D19" s="182">
        <v>1201</v>
      </c>
      <c r="E19" s="117">
        <f>D19/C19*100</f>
        <v>103.178694158076</v>
      </c>
      <c r="F19" s="116">
        <f t="shared" si="2"/>
        <v>123</v>
      </c>
      <c r="G19" s="117">
        <f>(D19/B19-1)*100</f>
        <v>11.4100185528757</v>
      </c>
      <c r="H19" s="182">
        <v>1124</v>
      </c>
      <c r="I19" s="116">
        <f>H19-D19</f>
        <v>-77</v>
      </c>
      <c r="J19" s="117">
        <f>(H19/D19-1)*100</f>
        <v>-6.41132389675271</v>
      </c>
      <c r="K19" s="132"/>
      <c r="L19" s="132"/>
      <c r="M19" s="132"/>
      <c r="N19" s="132"/>
    </row>
    <row r="20" spans="1:14">
      <c r="A20" s="114" t="s">
        <v>1216</v>
      </c>
      <c r="B20" s="115">
        <v>47</v>
      </c>
      <c r="C20" s="182"/>
      <c r="D20" s="115"/>
      <c r="E20" s="117" t="e">
        <f>D20/C20*100</f>
        <v>#DIV/0!</v>
      </c>
      <c r="F20" s="116">
        <f t="shared" si="2"/>
        <v>-47</v>
      </c>
      <c r="G20" s="117"/>
      <c r="H20" s="182"/>
      <c r="I20" s="116">
        <f>H20-D20</f>
        <v>0</v>
      </c>
      <c r="J20" s="117" t="e">
        <f>(H20/D20-1)*100</f>
        <v>#DIV/0!</v>
      </c>
      <c r="K20" s="132"/>
      <c r="L20" s="132"/>
      <c r="M20" s="132"/>
      <c r="N20" s="132"/>
    </row>
    <row r="21" spans="1:14">
      <c r="A21" s="114" t="s">
        <v>1217</v>
      </c>
      <c r="B21" s="115">
        <v>242</v>
      </c>
      <c r="C21" s="182"/>
      <c r="D21" s="115">
        <v>1514</v>
      </c>
      <c r="E21" s="117"/>
      <c r="F21" s="116"/>
      <c r="G21" s="117"/>
      <c r="H21" s="182"/>
      <c r="I21" s="116"/>
      <c r="J21" s="117"/>
      <c r="K21" s="132"/>
      <c r="L21" s="132"/>
      <c r="M21" s="132"/>
      <c r="N21" s="132"/>
    </row>
    <row r="22" spans="1:14">
      <c r="A22" s="183" t="s">
        <v>1218</v>
      </c>
      <c r="B22" s="184">
        <f>SUM(B6:B21)</f>
        <v>155424</v>
      </c>
      <c r="C22" s="184">
        <f t="shared" ref="C22:H22" si="3">SUM(C6:C21)</f>
        <v>69305.96</v>
      </c>
      <c r="D22" s="184">
        <f t="shared" si="3"/>
        <v>78313</v>
      </c>
      <c r="E22" s="111">
        <f>D22/C22*100</f>
        <v>112.996054019019</v>
      </c>
      <c r="F22" s="185">
        <f>D22-B22</f>
        <v>-77111</v>
      </c>
      <c r="G22" s="111"/>
      <c r="H22" s="184">
        <f t="shared" si="3"/>
        <v>58549</v>
      </c>
      <c r="I22" s="185">
        <f>SUM(I6:I20)</f>
        <v>-18250</v>
      </c>
      <c r="J22" s="111">
        <f>(H22/D22-1)*100</f>
        <v>-25.2371892278421</v>
      </c>
      <c r="K22" s="132"/>
      <c r="L22" s="132"/>
      <c r="M22" s="132"/>
      <c r="N22" s="132"/>
    </row>
    <row r="23" spans="1:14">
      <c r="A23" s="109" t="s">
        <v>78</v>
      </c>
      <c r="B23" s="110">
        <f>SUM(B24:B28)</f>
        <v>48254</v>
      </c>
      <c r="C23" s="110">
        <f>SUM(C24:C28)</f>
        <v>4117</v>
      </c>
      <c r="D23" s="110">
        <f>SUM(D24:D28)</f>
        <v>37488</v>
      </c>
      <c r="E23" s="111"/>
      <c r="F23" s="112"/>
      <c r="G23" s="113"/>
      <c r="H23" s="110">
        <f>SUM(H24:H28)</f>
        <v>7176</v>
      </c>
      <c r="I23" s="110"/>
      <c r="J23" s="111"/>
      <c r="K23" s="132"/>
      <c r="L23" s="132"/>
      <c r="M23" s="132"/>
      <c r="N23" s="132"/>
    </row>
    <row r="24" spans="1:14">
      <c r="A24" s="114" t="s">
        <v>79</v>
      </c>
      <c r="B24" s="115">
        <v>12678</v>
      </c>
      <c r="C24" s="116"/>
      <c r="D24" s="115">
        <v>6917</v>
      </c>
      <c r="E24" s="117"/>
      <c r="F24" s="118"/>
      <c r="G24" s="119"/>
      <c r="H24" s="116"/>
      <c r="I24" s="116"/>
      <c r="J24" s="117"/>
      <c r="K24" s="132"/>
      <c r="L24" s="132"/>
      <c r="M24" s="132"/>
      <c r="N24" s="132"/>
    </row>
    <row r="25" spans="1:14">
      <c r="A25" s="114" t="s">
        <v>1219</v>
      </c>
      <c r="B25" s="116"/>
      <c r="C25" s="116"/>
      <c r="D25" s="116"/>
      <c r="E25" s="117"/>
      <c r="F25" s="118"/>
      <c r="G25" s="119"/>
      <c r="H25" s="116"/>
      <c r="I25" s="116"/>
      <c r="J25" s="117"/>
      <c r="K25" s="132"/>
      <c r="L25" s="132"/>
      <c r="M25" s="132"/>
      <c r="N25" s="132"/>
    </row>
    <row r="26" spans="1:14">
      <c r="A26" s="114" t="s">
        <v>134</v>
      </c>
      <c r="B26" s="115">
        <v>4276</v>
      </c>
      <c r="C26" s="116">
        <v>4117</v>
      </c>
      <c r="D26" s="115">
        <v>4117</v>
      </c>
      <c r="E26" s="117"/>
      <c r="F26" s="118"/>
      <c r="G26" s="119"/>
      <c r="H26" s="116">
        <v>7176</v>
      </c>
      <c r="I26" s="116"/>
      <c r="J26" s="117"/>
      <c r="K26" s="132"/>
      <c r="L26" s="132"/>
      <c r="M26" s="132"/>
      <c r="N26" s="132"/>
    </row>
    <row r="27" spans="1:14">
      <c r="A27" s="114" t="s">
        <v>140</v>
      </c>
      <c r="B27" s="115">
        <v>31300</v>
      </c>
      <c r="C27" s="116"/>
      <c r="D27" s="115">
        <v>26454</v>
      </c>
      <c r="E27" s="117"/>
      <c r="F27" s="118"/>
      <c r="G27" s="119"/>
      <c r="H27" s="116"/>
      <c r="I27" s="116"/>
      <c r="J27" s="117"/>
      <c r="K27" s="132"/>
      <c r="L27" s="132"/>
      <c r="M27" s="132"/>
      <c r="N27" s="132"/>
    </row>
    <row r="28" spans="1:14">
      <c r="A28" s="114" t="s">
        <v>135</v>
      </c>
      <c r="B28" s="116"/>
      <c r="C28" s="116"/>
      <c r="D28" s="116"/>
      <c r="E28" s="117"/>
      <c r="F28" s="118"/>
      <c r="G28" s="119"/>
      <c r="H28" s="116"/>
      <c r="I28" s="116"/>
      <c r="J28" s="117"/>
      <c r="K28" s="132"/>
      <c r="L28" s="132"/>
      <c r="M28" s="132"/>
      <c r="N28" s="132"/>
    </row>
    <row r="29" spans="1:14">
      <c r="A29" s="183" t="s">
        <v>141</v>
      </c>
      <c r="B29" s="110">
        <f t="shared" ref="B29:H29" si="4">B22+B23</f>
        <v>203678</v>
      </c>
      <c r="C29" s="110">
        <f t="shared" si="4"/>
        <v>73422.96</v>
      </c>
      <c r="D29" s="110">
        <f t="shared" si="4"/>
        <v>115801</v>
      </c>
      <c r="E29" s="110">
        <f t="shared" si="4"/>
        <v>112.996054019019</v>
      </c>
      <c r="F29" s="110">
        <f t="shared" si="4"/>
        <v>-77111</v>
      </c>
      <c r="G29" s="110">
        <f t="shared" si="4"/>
        <v>0</v>
      </c>
      <c r="H29" s="110">
        <f t="shared" si="4"/>
        <v>65725</v>
      </c>
      <c r="I29" s="110"/>
      <c r="J29" s="111"/>
      <c r="K29" s="132"/>
      <c r="L29" s="132"/>
      <c r="M29" s="132"/>
      <c r="N29" s="132" t="s">
        <v>1220</v>
      </c>
    </row>
  </sheetData>
  <mergeCells count="11">
    <mergeCell ref="A1:J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"/>
  <sheetViews>
    <sheetView showZeros="0" zoomScaleSheetLayoutView="60" workbookViewId="0">
      <pane xSplit="2" ySplit="5" topLeftCell="D147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4.25"/>
  <cols>
    <col min="1" max="1" width="49.375" customWidth="1"/>
    <col min="2" max="2" width="10.875" customWidth="1"/>
    <col min="3" max="3" width="12.375" customWidth="1"/>
    <col min="4" max="4" width="11.75" customWidth="1"/>
    <col min="6" max="6" width="11.75" customWidth="1"/>
    <col min="8" max="8" width="13" customWidth="1"/>
    <col min="10" max="10" width="10.25" customWidth="1"/>
  </cols>
  <sheetData>
    <row r="1" ht="22.5" spans="1:12">
      <c r="A1" s="134" t="s">
        <v>1221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60"/>
    </row>
    <row r="2" spans="1:12">
      <c r="A2" s="135"/>
      <c r="B2" s="135"/>
      <c r="C2" s="136"/>
      <c r="D2" s="136"/>
      <c r="E2" s="137"/>
      <c r="F2" s="136"/>
      <c r="G2" s="137"/>
      <c r="H2" s="136"/>
      <c r="I2" s="136"/>
      <c r="J2" s="161" t="s">
        <v>25</v>
      </c>
      <c r="K2" s="161"/>
      <c r="L2" s="160"/>
    </row>
    <row r="3" spans="1:12">
      <c r="A3" s="99" t="s">
        <v>143</v>
      </c>
      <c r="B3" s="99">
        <v>2020</v>
      </c>
      <c r="C3" s="99" t="s">
        <v>28</v>
      </c>
      <c r="D3" s="99"/>
      <c r="E3" s="99"/>
      <c r="F3" s="99"/>
      <c r="G3" s="99"/>
      <c r="H3" s="99" t="s">
        <v>29</v>
      </c>
      <c r="I3" s="99"/>
      <c r="J3" s="99"/>
      <c r="K3" s="99" t="s">
        <v>1222</v>
      </c>
      <c r="L3" s="160"/>
    </row>
    <row r="4" customHeight="1" spans="1:12">
      <c r="A4" s="99"/>
      <c r="B4" s="99" t="s">
        <v>32</v>
      </c>
      <c r="C4" s="99" t="s">
        <v>144</v>
      </c>
      <c r="D4" s="99" t="s">
        <v>32</v>
      </c>
      <c r="E4" s="138" t="s">
        <v>1223</v>
      </c>
      <c r="F4" s="105" t="s">
        <v>34</v>
      </c>
      <c r="G4" s="105"/>
      <c r="H4" s="105" t="s">
        <v>35</v>
      </c>
      <c r="I4" s="105" t="s">
        <v>146</v>
      </c>
      <c r="J4" s="105"/>
      <c r="K4" s="105"/>
      <c r="L4" s="160"/>
    </row>
    <row r="5" spans="1:12">
      <c r="A5" s="99"/>
      <c r="B5" s="99"/>
      <c r="C5" s="99"/>
      <c r="D5" s="99"/>
      <c r="E5" s="108"/>
      <c r="F5" s="99" t="s">
        <v>37</v>
      </c>
      <c r="G5" s="108" t="s">
        <v>38</v>
      </c>
      <c r="H5" s="105"/>
      <c r="I5" s="99" t="s">
        <v>37</v>
      </c>
      <c r="J5" s="108" t="s">
        <v>38</v>
      </c>
      <c r="K5" s="162"/>
      <c r="L5" s="160"/>
    </row>
    <row r="6" spans="1:12">
      <c r="A6" s="139" t="s">
        <v>1224</v>
      </c>
      <c r="B6" s="140">
        <f>B7+B12</f>
        <v>25</v>
      </c>
      <c r="C6" s="123">
        <f>C7+C8+C9+C10+C11</f>
        <v>0</v>
      </c>
      <c r="D6" s="140">
        <f>D7+D12</f>
        <v>15</v>
      </c>
      <c r="E6" s="122"/>
      <c r="F6" s="123">
        <f>D6-B6</f>
        <v>-10</v>
      </c>
      <c r="G6" s="122">
        <f>(D6/B6-1)*100</f>
        <v>-40</v>
      </c>
      <c r="H6" s="123">
        <f>H7+H8+H9+H10+H11</f>
        <v>0</v>
      </c>
      <c r="I6" s="123">
        <f>H6-C6</f>
        <v>0</v>
      </c>
      <c r="J6" s="122" t="e">
        <f>(H6/C6-1)*100</f>
        <v>#DIV/0!</v>
      </c>
      <c r="K6" s="127"/>
      <c r="L6" s="160"/>
    </row>
    <row r="7" spans="1:12">
      <c r="A7" s="141" t="s">
        <v>1225</v>
      </c>
      <c r="B7" s="142">
        <f>SUM(B8:B11)</f>
        <v>8</v>
      </c>
      <c r="C7" s="142"/>
      <c r="D7" s="142">
        <f>SUM(D8:D11)</f>
        <v>7</v>
      </c>
      <c r="E7" s="143"/>
      <c r="F7" s="142"/>
      <c r="G7" s="143"/>
      <c r="H7" s="142"/>
      <c r="I7" s="142"/>
      <c r="J7" s="143"/>
      <c r="K7" s="127"/>
      <c r="L7" s="160"/>
    </row>
    <row r="8" spans="1:12">
      <c r="A8" s="144" t="s">
        <v>1226</v>
      </c>
      <c r="B8" s="145"/>
      <c r="C8" s="128"/>
      <c r="D8" s="145">
        <v>1</v>
      </c>
      <c r="E8" s="127"/>
      <c r="F8" s="128"/>
      <c r="G8" s="127"/>
      <c r="H8" s="128"/>
      <c r="I8" s="128"/>
      <c r="J8" s="127"/>
      <c r="K8" s="127"/>
      <c r="L8" s="160"/>
    </row>
    <row r="9" spans="1:12">
      <c r="A9" s="144" t="s">
        <v>1227</v>
      </c>
      <c r="B9" s="145"/>
      <c r="C9" s="128"/>
      <c r="D9" s="145"/>
      <c r="E9" s="127"/>
      <c r="F9" s="128"/>
      <c r="G9" s="127"/>
      <c r="H9" s="128"/>
      <c r="I9" s="128"/>
      <c r="J9" s="127"/>
      <c r="K9" s="127"/>
      <c r="L9" s="160"/>
    </row>
    <row r="10" spans="1:12">
      <c r="A10" s="144" t="s">
        <v>1228</v>
      </c>
      <c r="B10" s="145"/>
      <c r="C10" s="128"/>
      <c r="D10" s="145"/>
      <c r="E10" s="127"/>
      <c r="F10" s="128"/>
      <c r="G10" s="127"/>
      <c r="H10" s="128"/>
      <c r="I10" s="128"/>
      <c r="J10" s="127"/>
      <c r="K10" s="127"/>
      <c r="L10" s="160"/>
    </row>
    <row r="11" spans="1:12">
      <c r="A11" s="144" t="s">
        <v>1229</v>
      </c>
      <c r="B11" s="145">
        <v>8</v>
      </c>
      <c r="C11" s="128"/>
      <c r="D11" s="145">
        <v>6</v>
      </c>
      <c r="E11" s="127"/>
      <c r="F11" s="128"/>
      <c r="G11" s="127"/>
      <c r="H11" s="128"/>
      <c r="I11" s="128"/>
      <c r="J11" s="127"/>
      <c r="K11" s="127"/>
      <c r="L11" s="160"/>
    </row>
    <row r="12" spans="1:12">
      <c r="A12" s="141" t="s">
        <v>1230</v>
      </c>
      <c r="B12" s="142">
        <f>SUM(B13:B17)</f>
        <v>17</v>
      </c>
      <c r="C12" s="142"/>
      <c r="D12" s="142">
        <f>SUM(D13:D17)</f>
        <v>8</v>
      </c>
      <c r="E12" s="143"/>
      <c r="F12" s="142"/>
      <c r="G12" s="143"/>
      <c r="H12" s="142"/>
      <c r="I12" s="142"/>
      <c r="J12" s="143"/>
      <c r="K12" s="127"/>
      <c r="L12" s="160"/>
    </row>
    <row r="13" spans="1:12">
      <c r="A13" s="144" t="s">
        <v>1231</v>
      </c>
      <c r="B13" s="145"/>
      <c r="C13" s="128"/>
      <c r="D13" s="145"/>
      <c r="E13" s="127"/>
      <c r="F13" s="128"/>
      <c r="G13" s="127"/>
      <c r="H13" s="128"/>
      <c r="I13" s="128"/>
      <c r="J13" s="127"/>
      <c r="K13" s="127"/>
      <c r="L13" s="160"/>
    </row>
    <row r="14" spans="1:12">
      <c r="A14" s="144" t="s">
        <v>1232</v>
      </c>
      <c r="B14" s="145"/>
      <c r="C14" s="128"/>
      <c r="D14" s="145"/>
      <c r="E14" s="127"/>
      <c r="F14" s="128"/>
      <c r="G14" s="127"/>
      <c r="H14" s="128"/>
      <c r="I14" s="128"/>
      <c r="J14" s="127"/>
      <c r="K14" s="127"/>
      <c r="L14" s="160"/>
    </row>
    <row r="15" spans="1:12">
      <c r="A15" s="144" t="s">
        <v>1233</v>
      </c>
      <c r="B15" s="145"/>
      <c r="C15" s="128"/>
      <c r="D15" s="145"/>
      <c r="E15" s="127"/>
      <c r="F15" s="128"/>
      <c r="G15" s="127"/>
      <c r="H15" s="128"/>
      <c r="I15" s="128"/>
      <c r="J15" s="127"/>
      <c r="K15" s="127"/>
      <c r="L15" s="160"/>
    </row>
    <row r="16" spans="1:12">
      <c r="A16" s="144" t="s">
        <v>1234</v>
      </c>
      <c r="B16" s="145">
        <v>7</v>
      </c>
      <c r="C16" s="128"/>
      <c r="D16" s="145">
        <v>8</v>
      </c>
      <c r="E16" s="127"/>
      <c r="F16" s="128"/>
      <c r="G16" s="127"/>
      <c r="H16" s="128"/>
      <c r="I16" s="128"/>
      <c r="J16" s="127"/>
      <c r="K16" s="127"/>
      <c r="L16" s="160"/>
    </row>
    <row r="17" spans="1:12">
      <c r="A17" s="144" t="s">
        <v>1235</v>
      </c>
      <c r="B17" s="145">
        <v>10</v>
      </c>
      <c r="C17" s="128"/>
      <c r="D17" s="145"/>
      <c r="E17" s="127"/>
      <c r="F17" s="128"/>
      <c r="G17" s="127"/>
      <c r="H17" s="128"/>
      <c r="I17" s="128"/>
      <c r="J17" s="127"/>
      <c r="K17" s="127"/>
      <c r="L17" s="160"/>
    </row>
    <row r="18" spans="1:12">
      <c r="A18" s="139" t="s">
        <v>1236</v>
      </c>
      <c r="B18" s="146">
        <f>B19+B23</f>
        <v>538</v>
      </c>
      <c r="C18" s="123">
        <f>C19+C23</f>
        <v>0</v>
      </c>
      <c r="D18" s="146">
        <f>D19+D23</f>
        <v>230</v>
      </c>
      <c r="E18" s="122"/>
      <c r="F18" s="123">
        <f>D18-B18</f>
        <v>-308</v>
      </c>
      <c r="G18" s="122">
        <f>(D18/B18-1)*100</f>
        <v>-57.2490706319703</v>
      </c>
      <c r="H18" s="123">
        <f>H19+H23</f>
        <v>0</v>
      </c>
      <c r="I18" s="123">
        <f>H18-C18</f>
        <v>0</v>
      </c>
      <c r="J18" s="122" t="e">
        <f>(H18/C18-1)*100</f>
        <v>#DIV/0!</v>
      </c>
      <c r="K18" s="127"/>
      <c r="L18" s="160"/>
    </row>
    <row r="19" spans="1:12">
      <c r="A19" s="147" t="s">
        <v>1237</v>
      </c>
      <c r="B19" s="148">
        <f>SUM(B20:B22)</f>
        <v>505</v>
      </c>
      <c r="C19" s="149"/>
      <c r="D19" s="148">
        <f>SUM(D20:D22)</f>
        <v>230</v>
      </c>
      <c r="E19" s="150"/>
      <c r="F19" s="149"/>
      <c r="G19" s="150"/>
      <c r="H19" s="149"/>
      <c r="I19" s="149"/>
      <c r="J19" s="150"/>
      <c r="K19" s="127"/>
      <c r="L19" s="163"/>
    </row>
    <row r="20" spans="1:12">
      <c r="A20" s="144" t="s">
        <v>1238</v>
      </c>
      <c r="B20" s="145">
        <v>184</v>
      </c>
      <c r="C20" s="128"/>
      <c r="D20" s="145">
        <v>138</v>
      </c>
      <c r="E20" s="127"/>
      <c r="F20" s="128"/>
      <c r="G20" s="127"/>
      <c r="H20" s="128"/>
      <c r="I20" s="128"/>
      <c r="J20" s="127"/>
      <c r="K20" s="127"/>
      <c r="L20" s="163"/>
    </row>
    <row r="21" spans="1:12">
      <c r="A21" s="144" t="s">
        <v>1239</v>
      </c>
      <c r="B21" s="145">
        <v>321</v>
      </c>
      <c r="C21" s="128"/>
      <c r="D21" s="145">
        <v>92</v>
      </c>
      <c r="E21" s="127"/>
      <c r="F21" s="128"/>
      <c r="G21" s="127"/>
      <c r="H21" s="128"/>
      <c r="I21" s="128"/>
      <c r="J21" s="127"/>
      <c r="K21" s="127"/>
      <c r="L21" s="163"/>
    </row>
    <row r="22" spans="1:12">
      <c r="A22" s="144" t="s">
        <v>1240</v>
      </c>
      <c r="B22" s="145"/>
      <c r="C22" s="128"/>
      <c r="D22" s="145"/>
      <c r="E22" s="127"/>
      <c r="F22" s="128"/>
      <c r="G22" s="127"/>
      <c r="H22" s="128"/>
      <c r="I22" s="128"/>
      <c r="J22" s="127"/>
      <c r="K22" s="127"/>
      <c r="L22" s="163"/>
    </row>
    <row r="23" spans="1:12">
      <c r="A23" s="141" t="s">
        <v>1241</v>
      </c>
      <c r="B23" s="151">
        <f>SUM(B24:B26)</f>
        <v>33</v>
      </c>
      <c r="C23" s="142"/>
      <c r="D23" s="151">
        <f>SUM(D24:D26)</f>
        <v>0</v>
      </c>
      <c r="E23" s="143"/>
      <c r="F23" s="142"/>
      <c r="G23" s="143"/>
      <c r="H23" s="142"/>
      <c r="I23" s="142"/>
      <c r="J23" s="143"/>
      <c r="K23" s="127"/>
      <c r="L23" s="163"/>
    </row>
    <row r="24" spans="1:12">
      <c r="A24" s="144" t="s">
        <v>1238</v>
      </c>
      <c r="B24" s="145"/>
      <c r="C24" s="128"/>
      <c r="D24" s="145"/>
      <c r="E24" s="127"/>
      <c r="F24" s="128"/>
      <c r="G24" s="127"/>
      <c r="H24" s="128"/>
      <c r="I24" s="128"/>
      <c r="J24" s="127"/>
      <c r="K24" s="127"/>
      <c r="L24" s="163"/>
    </row>
    <row r="25" spans="1:12">
      <c r="A25" s="144" t="s">
        <v>1239</v>
      </c>
      <c r="B25" s="145">
        <v>33</v>
      </c>
      <c r="C25" s="128"/>
      <c r="D25" s="145"/>
      <c r="E25" s="127"/>
      <c r="F25" s="128"/>
      <c r="G25" s="127"/>
      <c r="H25" s="128"/>
      <c r="I25" s="128"/>
      <c r="J25" s="127"/>
      <c r="K25" s="127"/>
      <c r="L25" s="163"/>
    </row>
    <row r="26" spans="1:12">
      <c r="A26" s="152" t="s">
        <v>1242</v>
      </c>
      <c r="B26" s="145"/>
      <c r="C26" s="128"/>
      <c r="D26" s="145"/>
      <c r="E26" s="127"/>
      <c r="F26" s="128"/>
      <c r="G26" s="127"/>
      <c r="H26" s="128"/>
      <c r="I26" s="128"/>
      <c r="J26" s="127"/>
      <c r="K26" s="127"/>
      <c r="L26" s="163"/>
    </row>
    <row r="27" spans="1:12">
      <c r="A27" s="139" t="s">
        <v>1243</v>
      </c>
      <c r="B27" s="146">
        <f>B28+B35+B48+B54+B58+B59+B65+B71+B75+B79</f>
        <v>125436</v>
      </c>
      <c r="C27" s="146">
        <f>C28+C35+C48+C54+C58+C59+C65+C71+C75+C79</f>
        <v>68327.98</v>
      </c>
      <c r="D27" s="146">
        <f>D28+D35+D48+D54+D58+D59+D65+D71+D75+D79</f>
        <v>37801</v>
      </c>
      <c r="E27" s="122">
        <f>D27/C27*100</f>
        <v>55.3228706600137</v>
      </c>
      <c r="F27" s="123">
        <f>D27-B27</f>
        <v>-87635</v>
      </c>
      <c r="G27" s="122">
        <f>(D27/B27-1)*100</f>
        <v>-69.8643132752958</v>
      </c>
      <c r="H27" s="146">
        <f>H28+H35+H48+H54+H58+H59+H65+H71+H75+H79</f>
        <v>52472</v>
      </c>
      <c r="I27" s="123">
        <f>H27-C27</f>
        <v>-15855.98</v>
      </c>
      <c r="J27" s="122">
        <f>(H27/C27-1)*100</f>
        <v>-23.205691138535</v>
      </c>
      <c r="K27" s="127"/>
      <c r="L27" s="160"/>
    </row>
    <row r="28" spans="1:12">
      <c r="A28" s="153" t="s">
        <v>1244</v>
      </c>
      <c r="B28" s="148">
        <f>SUM(B29:B34)</f>
        <v>0</v>
      </c>
      <c r="C28" s="148">
        <f>SUM(C29:C34)</f>
        <v>0</v>
      </c>
      <c r="D28" s="148">
        <f>SUM(D29:D34)</f>
        <v>0</v>
      </c>
      <c r="E28" s="150"/>
      <c r="F28" s="149">
        <f>D28-B28</f>
        <v>0</v>
      </c>
      <c r="G28" s="150"/>
      <c r="H28" s="148">
        <f>SUM(H29:H34)</f>
        <v>0</v>
      </c>
      <c r="I28" s="149">
        <f>H28-C28</f>
        <v>0</v>
      </c>
      <c r="J28" s="150"/>
      <c r="K28" s="127"/>
      <c r="L28" s="160"/>
    </row>
    <row r="29" spans="1:12">
      <c r="A29" s="152" t="s">
        <v>1245</v>
      </c>
      <c r="B29" s="145"/>
      <c r="C29" s="145"/>
      <c r="D29" s="145"/>
      <c r="E29" s="127"/>
      <c r="F29" s="128"/>
      <c r="G29" s="127"/>
      <c r="H29" s="145"/>
      <c r="I29" s="128"/>
      <c r="J29" s="127"/>
      <c r="K29" s="127"/>
      <c r="L29" s="160"/>
    </row>
    <row r="30" spans="1:12">
      <c r="A30" s="152" t="s">
        <v>1246</v>
      </c>
      <c r="B30" s="145"/>
      <c r="C30" s="145"/>
      <c r="D30" s="145"/>
      <c r="E30" s="127"/>
      <c r="F30" s="128"/>
      <c r="G30" s="127"/>
      <c r="H30" s="145"/>
      <c r="I30" s="128"/>
      <c r="J30" s="127"/>
      <c r="K30" s="127"/>
      <c r="L30" s="160"/>
    </row>
    <row r="31" spans="1:12">
      <c r="A31" s="154" t="s">
        <v>1247</v>
      </c>
      <c r="B31" s="145"/>
      <c r="C31" s="145"/>
      <c r="D31" s="145"/>
      <c r="E31" s="127"/>
      <c r="F31" s="128"/>
      <c r="G31" s="127"/>
      <c r="H31" s="145"/>
      <c r="I31" s="128"/>
      <c r="J31" s="127"/>
      <c r="K31" s="127"/>
      <c r="L31" s="160"/>
    </row>
    <row r="32" spans="1:12">
      <c r="A32" s="154" t="s">
        <v>1248</v>
      </c>
      <c r="B32" s="145"/>
      <c r="C32" s="145"/>
      <c r="D32" s="145"/>
      <c r="E32" s="127"/>
      <c r="F32" s="128"/>
      <c r="G32" s="127"/>
      <c r="H32" s="145"/>
      <c r="I32" s="128"/>
      <c r="J32" s="127"/>
      <c r="K32" s="127"/>
      <c r="L32" s="160"/>
    </row>
    <row r="33" spans="1:12">
      <c r="A33" s="154" t="s">
        <v>1249</v>
      </c>
      <c r="B33" s="145"/>
      <c r="C33" s="145"/>
      <c r="D33" s="145"/>
      <c r="E33" s="127"/>
      <c r="F33" s="128"/>
      <c r="G33" s="127"/>
      <c r="H33" s="145"/>
      <c r="I33" s="128"/>
      <c r="J33" s="127"/>
      <c r="K33" s="127"/>
      <c r="L33" s="160"/>
    </row>
    <row r="34" spans="1:12">
      <c r="A34" s="152" t="s">
        <v>1250</v>
      </c>
      <c r="B34" s="145"/>
      <c r="C34" s="145"/>
      <c r="D34" s="145"/>
      <c r="E34" s="127"/>
      <c r="F34" s="128"/>
      <c r="G34" s="127"/>
      <c r="H34" s="145"/>
      <c r="I34" s="128"/>
      <c r="J34" s="127"/>
      <c r="K34" s="127"/>
      <c r="L34" s="160"/>
    </row>
    <row r="35" spans="1:12">
      <c r="A35" s="153" t="s">
        <v>1251</v>
      </c>
      <c r="B35" s="148">
        <f>SUM(B36:B47)</f>
        <v>100612</v>
      </c>
      <c r="C35" s="148">
        <f>SUM(C36:C47)</f>
        <v>62932</v>
      </c>
      <c r="D35" s="148">
        <f>SUM(D36:D47)</f>
        <v>31393</v>
      </c>
      <c r="E35" s="150">
        <f>D35/C35*100</f>
        <v>49.8840017796987</v>
      </c>
      <c r="F35" s="149">
        <f>D35-B35</f>
        <v>-69219</v>
      </c>
      <c r="G35" s="150">
        <f>(D35/B35-1)*100</f>
        <v>-68.7979565061822</v>
      </c>
      <c r="H35" s="148">
        <f>SUM(H36:H47)</f>
        <v>48431</v>
      </c>
      <c r="I35" s="149">
        <f>H35-C35</f>
        <v>-14501</v>
      </c>
      <c r="J35" s="150">
        <f>(H35/C35-1)*100</f>
        <v>-23.0423314053264</v>
      </c>
      <c r="K35" s="127"/>
      <c r="L35" s="160"/>
    </row>
    <row r="36" spans="1:12">
      <c r="A36" s="152" t="s">
        <v>1252</v>
      </c>
      <c r="B36" s="145">
        <v>52236</v>
      </c>
      <c r="C36" s="155">
        <v>25000</v>
      </c>
      <c r="D36" s="145">
        <v>3745</v>
      </c>
      <c r="E36" s="127"/>
      <c r="F36" s="128"/>
      <c r="G36" s="127"/>
      <c r="H36" s="155">
        <v>18173</v>
      </c>
      <c r="I36" s="128"/>
      <c r="J36" s="127"/>
      <c r="K36" s="127"/>
      <c r="L36" s="160"/>
    </row>
    <row r="37" spans="1:12">
      <c r="A37" s="152" t="s">
        <v>1253</v>
      </c>
      <c r="B37" s="145">
        <v>16031</v>
      </c>
      <c r="C37" s="155">
        <v>3800</v>
      </c>
      <c r="D37" s="145">
        <v>15153</v>
      </c>
      <c r="E37" s="127"/>
      <c r="F37" s="128"/>
      <c r="G37" s="127"/>
      <c r="H37" s="155">
        <v>2800</v>
      </c>
      <c r="I37" s="128"/>
      <c r="J37" s="127"/>
      <c r="K37" s="127"/>
      <c r="L37" s="160"/>
    </row>
    <row r="38" spans="1:12">
      <c r="A38" s="152" t="s">
        <v>1254</v>
      </c>
      <c r="B38" s="145">
        <v>6654</v>
      </c>
      <c r="C38" s="155"/>
      <c r="D38" s="145">
        <v>42</v>
      </c>
      <c r="E38" s="127"/>
      <c r="F38" s="128"/>
      <c r="G38" s="127"/>
      <c r="H38" s="155"/>
      <c r="I38" s="128"/>
      <c r="J38" s="127"/>
      <c r="K38" s="127"/>
      <c r="L38" s="160"/>
    </row>
    <row r="39" spans="1:12">
      <c r="A39" s="152" t="s">
        <v>1255</v>
      </c>
      <c r="B39" s="145">
        <v>18357</v>
      </c>
      <c r="C39" s="155">
        <v>32097</v>
      </c>
      <c r="D39" s="145">
        <v>8923</v>
      </c>
      <c r="E39" s="127"/>
      <c r="F39" s="128"/>
      <c r="G39" s="127"/>
      <c r="H39" s="155">
        <f>14823+10600</f>
        <v>25423</v>
      </c>
      <c r="I39" s="128"/>
      <c r="J39" s="127"/>
      <c r="K39" s="127"/>
      <c r="L39" s="164"/>
    </row>
    <row r="40" spans="1:12">
      <c r="A40" s="152" t="s">
        <v>1256</v>
      </c>
      <c r="B40" s="145">
        <v>1579</v>
      </c>
      <c r="C40" s="155">
        <v>2000</v>
      </c>
      <c r="D40" s="145">
        <v>289</v>
      </c>
      <c r="E40" s="127"/>
      <c r="F40" s="128"/>
      <c r="G40" s="127"/>
      <c r="H40" s="155">
        <v>2000</v>
      </c>
      <c r="I40" s="128"/>
      <c r="J40" s="127"/>
      <c r="K40" s="127"/>
      <c r="L40" s="164"/>
    </row>
    <row r="41" spans="1:12">
      <c r="A41" s="156" t="s">
        <v>1257</v>
      </c>
      <c r="B41" s="145"/>
      <c r="C41" s="155">
        <v>35</v>
      </c>
      <c r="D41" s="145">
        <v>49</v>
      </c>
      <c r="E41" s="127"/>
      <c r="F41" s="128"/>
      <c r="G41" s="127"/>
      <c r="H41" s="155">
        <v>35</v>
      </c>
      <c r="I41" s="128"/>
      <c r="J41" s="127"/>
      <c r="K41" s="127"/>
      <c r="L41" s="164"/>
    </row>
    <row r="42" spans="1:12">
      <c r="A42" s="152" t="s">
        <v>1246</v>
      </c>
      <c r="B42" s="145"/>
      <c r="C42" s="155"/>
      <c r="D42" s="145"/>
      <c r="E42" s="127"/>
      <c r="F42" s="128"/>
      <c r="G42" s="127"/>
      <c r="H42" s="155"/>
      <c r="I42" s="128"/>
      <c r="J42" s="127"/>
      <c r="K42" s="127"/>
      <c r="L42" s="164"/>
    </row>
    <row r="43" spans="1:12">
      <c r="A43" s="152" t="s">
        <v>1258</v>
      </c>
      <c r="B43" s="145"/>
      <c r="C43" s="155"/>
      <c r="D43" s="145"/>
      <c r="E43" s="127"/>
      <c r="F43" s="128"/>
      <c r="G43" s="127"/>
      <c r="H43" s="155"/>
      <c r="I43" s="128"/>
      <c r="J43" s="127"/>
      <c r="K43" s="127"/>
      <c r="L43" s="164"/>
    </row>
    <row r="44" spans="1:12">
      <c r="A44" s="152" t="s">
        <v>1259</v>
      </c>
      <c r="B44" s="145">
        <v>5668</v>
      </c>
      <c r="C44" s="155"/>
      <c r="D44" s="145"/>
      <c r="E44" s="127"/>
      <c r="F44" s="128"/>
      <c r="G44" s="127"/>
      <c r="H44" s="155"/>
      <c r="I44" s="128"/>
      <c r="J44" s="127"/>
      <c r="K44" s="127"/>
      <c r="L44" s="164"/>
    </row>
    <row r="45" spans="1:12">
      <c r="A45" s="154" t="s">
        <v>1247</v>
      </c>
      <c r="B45" s="145"/>
      <c r="C45" s="155"/>
      <c r="D45" s="145"/>
      <c r="E45" s="127"/>
      <c r="F45" s="128"/>
      <c r="G45" s="127"/>
      <c r="H45" s="155"/>
      <c r="I45" s="128"/>
      <c r="J45" s="127"/>
      <c r="K45" s="127"/>
      <c r="L45" s="164"/>
    </row>
    <row r="46" spans="1:12">
      <c r="A46" s="154" t="s">
        <v>1249</v>
      </c>
      <c r="B46" s="145"/>
      <c r="C46" s="145"/>
      <c r="D46" s="145"/>
      <c r="E46" s="127"/>
      <c r="F46" s="128"/>
      <c r="G46" s="127"/>
      <c r="H46" s="145"/>
      <c r="I46" s="128"/>
      <c r="J46" s="127"/>
      <c r="K46" s="127"/>
      <c r="L46" s="164"/>
    </row>
    <row r="47" spans="1:12">
      <c r="A47" s="152" t="s">
        <v>1260</v>
      </c>
      <c r="B47" s="145">
        <v>87</v>
      </c>
      <c r="C47" s="145"/>
      <c r="D47" s="145">
        <v>3192</v>
      </c>
      <c r="E47" s="127"/>
      <c r="F47" s="128"/>
      <c r="G47" s="127"/>
      <c r="H47" s="145"/>
      <c r="I47" s="128"/>
      <c r="J47" s="127"/>
      <c r="K47" s="127"/>
      <c r="L47" s="164"/>
    </row>
    <row r="48" spans="1:12">
      <c r="A48" s="153" t="s">
        <v>1261</v>
      </c>
      <c r="B48" s="157">
        <f>SUM(B49:B53)</f>
        <v>0</v>
      </c>
      <c r="C48" s="157"/>
      <c r="D48" s="157">
        <f>SUM(D49:D53)</f>
        <v>0</v>
      </c>
      <c r="E48" s="150"/>
      <c r="F48" s="149"/>
      <c r="G48" s="150"/>
      <c r="H48" s="157"/>
      <c r="I48" s="149"/>
      <c r="J48" s="150"/>
      <c r="K48" s="127"/>
      <c r="L48" s="164"/>
    </row>
    <row r="49" spans="1:12">
      <c r="A49" s="152" t="s">
        <v>1262</v>
      </c>
      <c r="B49" s="145"/>
      <c r="C49" s="145"/>
      <c r="D49" s="145"/>
      <c r="E49" s="127"/>
      <c r="F49" s="128"/>
      <c r="G49" s="127"/>
      <c r="H49" s="145"/>
      <c r="I49" s="128"/>
      <c r="J49" s="127"/>
      <c r="K49" s="127"/>
      <c r="L49" s="164"/>
    </row>
    <row r="50" spans="1:12">
      <c r="A50" s="152" t="s">
        <v>1263</v>
      </c>
      <c r="B50" s="145"/>
      <c r="C50" s="145"/>
      <c r="D50" s="145"/>
      <c r="E50" s="127"/>
      <c r="F50" s="128"/>
      <c r="G50" s="127"/>
      <c r="H50" s="145"/>
      <c r="I50" s="128"/>
      <c r="J50" s="127"/>
      <c r="K50" s="127"/>
      <c r="L50" s="164"/>
    </row>
    <row r="51" spans="1:12">
      <c r="A51" s="152" t="s">
        <v>1264</v>
      </c>
      <c r="B51" s="145"/>
      <c r="C51" s="145"/>
      <c r="D51" s="145"/>
      <c r="E51" s="127"/>
      <c r="F51" s="128"/>
      <c r="G51" s="127"/>
      <c r="H51" s="145"/>
      <c r="I51" s="128"/>
      <c r="J51" s="127"/>
      <c r="K51" s="127"/>
      <c r="L51" s="164"/>
    </row>
    <row r="52" spans="1:12">
      <c r="A52" s="152" t="s">
        <v>1265</v>
      </c>
      <c r="B52" s="145"/>
      <c r="C52" s="145"/>
      <c r="D52" s="145"/>
      <c r="E52" s="127"/>
      <c r="F52" s="128"/>
      <c r="G52" s="127"/>
      <c r="H52" s="145"/>
      <c r="I52" s="128"/>
      <c r="J52" s="127"/>
      <c r="K52" s="127"/>
      <c r="L52" s="164"/>
    </row>
    <row r="53" spans="1:12">
      <c r="A53" s="152" t="s">
        <v>1266</v>
      </c>
      <c r="B53" s="145"/>
      <c r="C53" s="145"/>
      <c r="D53" s="145"/>
      <c r="E53" s="127"/>
      <c r="F53" s="128"/>
      <c r="G53" s="127"/>
      <c r="H53" s="145"/>
      <c r="I53" s="128"/>
      <c r="J53" s="127"/>
      <c r="K53" s="127"/>
      <c r="L53" s="164"/>
    </row>
    <row r="54" spans="1:12">
      <c r="A54" s="153" t="s">
        <v>1267</v>
      </c>
      <c r="B54" s="148">
        <f>SUM(B55:B57)</f>
        <v>8246</v>
      </c>
      <c r="C54" s="148">
        <f>SUM(C55:C57)</f>
        <v>3415</v>
      </c>
      <c r="D54" s="148">
        <f>SUM(D55:D57)</f>
        <v>5248</v>
      </c>
      <c r="E54" s="150">
        <f>D54/C54*100</f>
        <v>153.674963396779</v>
      </c>
      <c r="F54" s="149">
        <f>D54-B54</f>
        <v>-2998</v>
      </c>
      <c r="G54" s="150">
        <f>(D54/B54-1)*100</f>
        <v>-36.3570215862236</v>
      </c>
      <c r="H54" s="148">
        <f>SUM(H55:H57)</f>
        <v>2618</v>
      </c>
      <c r="I54" s="149">
        <f>H54-C54</f>
        <v>-797</v>
      </c>
      <c r="J54" s="150">
        <f>(H54/C54-1)*100</f>
        <v>-23.3382137628111</v>
      </c>
      <c r="K54" s="127"/>
      <c r="L54" s="164"/>
    </row>
    <row r="55" spans="1:12">
      <c r="A55" s="152" t="s">
        <v>1268</v>
      </c>
      <c r="B55" s="158">
        <v>8246</v>
      </c>
      <c r="C55" s="158">
        <v>3415</v>
      </c>
      <c r="D55" s="158">
        <v>5248</v>
      </c>
      <c r="E55" s="127"/>
      <c r="F55" s="128"/>
      <c r="G55" s="127"/>
      <c r="H55" s="158">
        <v>2618</v>
      </c>
      <c r="I55" s="128">
        <f>H55-C55</f>
        <v>-797</v>
      </c>
      <c r="J55" s="127"/>
      <c r="K55" s="127"/>
      <c r="L55" s="164"/>
    </row>
    <row r="56" spans="1:12">
      <c r="A56" s="152" t="s">
        <v>1269</v>
      </c>
      <c r="B56" s="158"/>
      <c r="C56" s="158"/>
      <c r="D56" s="158"/>
      <c r="E56" s="127"/>
      <c r="F56" s="128"/>
      <c r="G56" s="127"/>
      <c r="H56" s="158"/>
      <c r="I56" s="128"/>
      <c r="J56" s="127"/>
      <c r="K56" s="127"/>
      <c r="L56" s="164"/>
    </row>
    <row r="57" spans="1:12">
      <c r="A57" s="152" t="s">
        <v>1270</v>
      </c>
      <c r="B57" s="145"/>
      <c r="C57" s="145"/>
      <c r="D57" s="145"/>
      <c r="E57" s="127"/>
      <c r="F57" s="128"/>
      <c r="G57" s="127"/>
      <c r="H57" s="145"/>
      <c r="I57" s="128"/>
      <c r="J57" s="127"/>
      <c r="K57" s="127"/>
      <c r="L57" s="164"/>
    </row>
    <row r="58" spans="1:12">
      <c r="A58" s="153" t="s">
        <v>1271</v>
      </c>
      <c r="B58" s="148">
        <v>461</v>
      </c>
      <c r="C58" s="148">
        <v>817.48</v>
      </c>
      <c r="D58" s="148">
        <v>95</v>
      </c>
      <c r="E58" s="150">
        <f>D58/C58*100</f>
        <v>11.6210794147869</v>
      </c>
      <c r="F58" s="149">
        <f>D58-B58</f>
        <v>-366</v>
      </c>
      <c r="G58" s="150">
        <f>(D58/B58-1)*100</f>
        <v>-79.3926247288503</v>
      </c>
      <c r="H58" s="148">
        <v>300</v>
      </c>
      <c r="I58" s="149">
        <f t="shared" ref="I58:I88" si="0">H58-C58</f>
        <v>-517.48</v>
      </c>
      <c r="J58" s="150">
        <f>(H58/C58-1)*100</f>
        <v>-63.3018544796203</v>
      </c>
      <c r="K58" s="127"/>
      <c r="L58" s="164"/>
    </row>
    <row r="59" spans="1:12">
      <c r="A59" s="153" t="s">
        <v>1272</v>
      </c>
      <c r="B59" s="159">
        <f>SUM(B60:B64)</f>
        <v>0</v>
      </c>
      <c r="C59" s="159">
        <v>0</v>
      </c>
      <c r="D59" s="159">
        <f>SUM(D60:D64)</f>
        <v>0</v>
      </c>
      <c r="E59" s="150"/>
      <c r="F59" s="149">
        <f>D59-B59</f>
        <v>0</v>
      </c>
      <c r="G59" s="150"/>
      <c r="H59" s="159">
        <v>0</v>
      </c>
      <c r="I59" s="149">
        <f t="shared" si="0"/>
        <v>0</v>
      </c>
      <c r="J59" s="150"/>
      <c r="K59" s="127"/>
      <c r="L59" s="164"/>
    </row>
    <row r="60" spans="1:12">
      <c r="A60" s="152" t="s">
        <v>1273</v>
      </c>
      <c r="B60" s="145"/>
      <c r="C60" s="145"/>
      <c r="D60" s="145"/>
      <c r="E60" s="127"/>
      <c r="F60" s="128"/>
      <c r="G60" s="127"/>
      <c r="H60" s="145"/>
      <c r="I60" s="128">
        <f t="shared" si="0"/>
        <v>0</v>
      </c>
      <c r="J60" s="127"/>
      <c r="K60" s="127"/>
      <c r="L60" s="164"/>
    </row>
    <row r="61" spans="1:12">
      <c r="A61" s="152" t="s">
        <v>1274</v>
      </c>
      <c r="B61" s="145"/>
      <c r="C61" s="145"/>
      <c r="D61" s="145"/>
      <c r="E61" s="127"/>
      <c r="F61" s="128"/>
      <c r="G61" s="127"/>
      <c r="H61" s="145"/>
      <c r="I61" s="128">
        <f t="shared" si="0"/>
        <v>0</v>
      </c>
      <c r="J61" s="127"/>
      <c r="K61" s="127"/>
      <c r="L61" s="164"/>
    </row>
    <row r="62" spans="1:12">
      <c r="A62" s="152" t="s">
        <v>1275</v>
      </c>
      <c r="B62" s="145"/>
      <c r="C62" s="145">
        <v>0</v>
      </c>
      <c r="D62" s="145"/>
      <c r="E62" s="127"/>
      <c r="F62" s="128"/>
      <c r="G62" s="127"/>
      <c r="H62" s="145">
        <v>0</v>
      </c>
      <c r="I62" s="128">
        <f t="shared" si="0"/>
        <v>0</v>
      </c>
      <c r="J62" s="127"/>
      <c r="K62" s="127"/>
      <c r="L62" s="164"/>
    </row>
    <row r="63" spans="1:12">
      <c r="A63" s="152" t="s">
        <v>1276</v>
      </c>
      <c r="B63" s="145"/>
      <c r="C63" s="145"/>
      <c r="D63" s="145"/>
      <c r="E63" s="127"/>
      <c r="F63" s="128"/>
      <c r="G63" s="127"/>
      <c r="H63" s="145"/>
      <c r="I63" s="128">
        <f t="shared" si="0"/>
        <v>0</v>
      </c>
      <c r="J63" s="127"/>
      <c r="K63" s="127"/>
      <c r="L63" s="164"/>
    </row>
    <row r="64" spans="1:12">
      <c r="A64" s="152" t="s">
        <v>1277</v>
      </c>
      <c r="B64" s="145"/>
      <c r="C64" s="145">
        <v>0</v>
      </c>
      <c r="D64" s="145"/>
      <c r="E64" s="127"/>
      <c r="F64" s="128"/>
      <c r="G64" s="127"/>
      <c r="H64" s="145">
        <v>0</v>
      </c>
      <c r="I64" s="128">
        <f t="shared" si="0"/>
        <v>0</v>
      </c>
      <c r="J64" s="127"/>
      <c r="K64" s="127"/>
      <c r="L64" s="164"/>
    </row>
    <row r="65" spans="1:12">
      <c r="A65" s="153" t="s">
        <v>1278</v>
      </c>
      <c r="B65" s="148">
        <f>SUM(B66:B70)</f>
        <v>0</v>
      </c>
      <c r="C65" s="148">
        <f>SUM(C66:C70)</f>
        <v>0</v>
      </c>
      <c r="D65" s="148">
        <f>SUM(D66:D70)</f>
        <v>0</v>
      </c>
      <c r="E65" s="150"/>
      <c r="F65" s="149">
        <f>D65-B65</f>
        <v>0</v>
      </c>
      <c r="G65" s="150"/>
      <c r="H65" s="148">
        <f>SUM(H66:H70)</f>
        <v>0</v>
      </c>
      <c r="I65" s="149">
        <f t="shared" si="0"/>
        <v>0</v>
      </c>
      <c r="J65" s="150"/>
      <c r="K65" s="127"/>
      <c r="L65" s="164"/>
    </row>
    <row r="66" spans="1:12">
      <c r="A66" s="152" t="s">
        <v>1262</v>
      </c>
      <c r="B66" s="158"/>
      <c r="C66" s="158"/>
      <c r="D66" s="158"/>
      <c r="E66" s="127"/>
      <c r="F66" s="128"/>
      <c r="G66" s="127"/>
      <c r="H66" s="158"/>
      <c r="I66" s="128"/>
      <c r="J66" s="127"/>
      <c r="K66" s="127"/>
      <c r="L66" s="164"/>
    </row>
    <row r="67" spans="1:12">
      <c r="A67" s="152" t="s">
        <v>1263</v>
      </c>
      <c r="B67" s="158"/>
      <c r="C67" s="158"/>
      <c r="D67" s="158"/>
      <c r="E67" s="127"/>
      <c r="F67" s="128"/>
      <c r="G67" s="127"/>
      <c r="H67" s="158"/>
      <c r="I67" s="128"/>
      <c r="J67" s="127"/>
      <c r="K67" s="127"/>
      <c r="L67" s="164"/>
    </row>
    <row r="68" spans="1:12">
      <c r="A68" s="152" t="s">
        <v>1264</v>
      </c>
      <c r="B68" s="158"/>
      <c r="C68" s="158"/>
      <c r="D68" s="158"/>
      <c r="E68" s="127"/>
      <c r="F68" s="128"/>
      <c r="G68" s="127"/>
      <c r="H68" s="158"/>
      <c r="I68" s="128"/>
      <c r="J68" s="127"/>
      <c r="K68" s="127"/>
      <c r="L68" s="164"/>
    </row>
    <row r="69" spans="1:12">
      <c r="A69" s="152" t="s">
        <v>1265</v>
      </c>
      <c r="B69" s="158"/>
      <c r="C69" s="158"/>
      <c r="D69" s="158"/>
      <c r="E69" s="127"/>
      <c r="F69" s="128"/>
      <c r="G69" s="127"/>
      <c r="H69" s="158"/>
      <c r="I69" s="128"/>
      <c r="J69" s="127"/>
      <c r="K69" s="127"/>
      <c r="L69" s="164"/>
    </row>
    <row r="70" spans="1:12">
      <c r="A70" s="152" t="s">
        <v>1279</v>
      </c>
      <c r="B70" s="158"/>
      <c r="C70" s="158"/>
      <c r="D70" s="158"/>
      <c r="E70" s="127"/>
      <c r="F70" s="128"/>
      <c r="G70" s="127"/>
      <c r="H70" s="158"/>
      <c r="I70" s="128"/>
      <c r="J70" s="127"/>
      <c r="K70" s="127"/>
      <c r="L70" s="164"/>
    </row>
    <row r="71" spans="1:12">
      <c r="A71" s="165" t="s">
        <v>1280</v>
      </c>
      <c r="B71" s="148">
        <f>SUM(B72:B74)</f>
        <v>1117</v>
      </c>
      <c r="C71" s="148">
        <f>SUM(C72:C74)</f>
        <v>1163.5</v>
      </c>
      <c r="D71" s="148">
        <f>SUM(D72:D74)</f>
        <v>1065</v>
      </c>
      <c r="E71" s="150">
        <f>D71/C71*100</f>
        <v>91.5341641598625</v>
      </c>
      <c r="F71" s="149">
        <f>D71-B71</f>
        <v>-52</v>
      </c>
      <c r="G71" s="150">
        <f>(D71/B71-1)*100</f>
        <v>-4.65532676812892</v>
      </c>
      <c r="H71" s="148">
        <f>SUM(H72:H74)</f>
        <v>1123</v>
      </c>
      <c r="I71" s="149">
        <f t="shared" si="0"/>
        <v>-40.5</v>
      </c>
      <c r="J71" s="150"/>
      <c r="K71" s="127"/>
      <c r="L71" s="164"/>
    </row>
    <row r="72" spans="1:12">
      <c r="A72" s="152" t="s">
        <v>1281</v>
      </c>
      <c r="B72" s="158">
        <v>1081</v>
      </c>
      <c r="C72" s="158">
        <v>1125.5</v>
      </c>
      <c r="D72" s="158">
        <v>1065</v>
      </c>
      <c r="E72" s="127"/>
      <c r="F72" s="128"/>
      <c r="G72" s="127"/>
      <c r="H72" s="158">
        <v>1085</v>
      </c>
      <c r="I72" s="128">
        <f t="shared" si="0"/>
        <v>-40.5</v>
      </c>
      <c r="J72" s="127"/>
      <c r="K72" s="127"/>
      <c r="L72" s="164"/>
    </row>
    <row r="73" spans="1:12">
      <c r="A73" s="152" t="s">
        <v>1282</v>
      </c>
      <c r="B73" s="158">
        <v>36</v>
      </c>
      <c r="C73" s="158">
        <v>38</v>
      </c>
      <c r="D73" s="158"/>
      <c r="E73" s="127"/>
      <c r="F73" s="128"/>
      <c r="G73" s="127"/>
      <c r="H73" s="158">
        <v>38</v>
      </c>
      <c r="I73" s="128">
        <f t="shared" si="0"/>
        <v>0</v>
      </c>
      <c r="J73" s="127"/>
      <c r="K73" s="127"/>
      <c r="L73" s="164"/>
    </row>
    <row r="74" spans="1:12">
      <c r="A74" s="152" t="s">
        <v>1283</v>
      </c>
      <c r="B74" s="158"/>
      <c r="C74" s="158"/>
      <c r="D74" s="158"/>
      <c r="E74" s="127"/>
      <c r="F74" s="128"/>
      <c r="G74" s="127"/>
      <c r="H74" s="158"/>
      <c r="I74" s="128">
        <f t="shared" si="0"/>
        <v>0</v>
      </c>
      <c r="J74" s="127"/>
      <c r="K74" s="127"/>
      <c r="L74" s="164"/>
    </row>
    <row r="75" spans="1:12">
      <c r="A75" s="165" t="s">
        <v>1284</v>
      </c>
      <c r="B75" s="148">
        <f>SUM(B76:B78)</f>
        <v>0</v>
      </c>
      <c r="C75" s="148">
        <f>SUM(C76:C78)</f>
        <v>0</v>
      </c>
      <c r="D75" s="148">
        <f>SUM(D76:D78)</f>
        <v>0</v>
      </c>
      <c r="E75" s="150"/>
      <c r="F75" s="149">
        <f>D75-B75</f>
        <v>0</v>
      </c>
      <c r="G75" s="150"/>
      <c r="H75" s="148">
        <f>SUM(H76:H78)</f>
        <v>0</v>
      </c>
      <c r="I75" s="149">
        <f t="shared" si="0"/>
        <v>0</v>
      </c>
      <c r="J75" s="150"/>
      <c r="K75" s="127"/>
      <c r="L75" s="164"/>
    </row>
    <row r="76" spans="1:12">
      <c r="A76" s="152" t="s">
        <v>1252</v>
      </c>
      <c r="B76" s="158"/>
      <c r="C76" s="158"/>
      <c r="D76" s="158"/>
      <c r="E76" s="127"/>
      <c r="F76" s="128"/>
      <c r="G76" s="127"/>
      <c r="H76" s="158"/>
      <c r="I76" s="128">
        <f t="shared" si="0"/>
        <v>0</v>
      </c>
      <c r="J76" s="127"/>
      <c r="K76" s="127"/>
      <c r="L76" s="164"/>
    </row>
    <row r="77" spans="1:12">
      <c r="A77" s="152" t="s">
        <v>1253</v>
      </c>
      <c r="B77" s="158"/>
      <c r="C77" s="158"/>
      <c r="D77" s="158"/>
      <c r="E77" s="127"/>
      <c r="F77" s="128"/>
      <c r="G77" s="127"/>
      <c r="H77" s="158"/>
      <c r="I77" s="128">
        <f t="shared" si="0"/>
        <v>0</v>
      </c>
      <c r="J77" s="127"/>
      <c r="K77" s="127"/>
      <c r="L77" s="164"/>
    </row>
    <row r="78" spans="1:12">
      <c r="A78" s="152" t="s">
        <v>1285</v>
      </c>
      <c r="B78" s="158"/>
      <c r="C78" s="158"/>
      <c r="D78" s="158"/>
      <c r="E78" s="127"/>
      <c r="F78" s="128"/>
      <c r="G78" s="127"/>
      <c r="H78" s="158"/>
      <c r="I78" s="128">
        <f t="shared" si="0"/>
        <v>0</v>
      </c>
      <c r="J78" s="127"/>
      <c r="K78" s="127"/>
      <c r="L78" s="164"/>
    </row>
    <row r="79" spans="1:12">
      <c r="A79" s="165" t="s">
        <v>1286</v>
      </c>
      <c r="B79" s="148">
        <f>SUM(B80:B82)</f>
        <v>15000</v>
      </c>
      <c r="C79" s="148">
        <f>SUM(C80:C82)</f>
        <v>0</v>
      </c>
      <c r="D79" s="148">
        <f>SUM(D80:D82)</f>
        <v>0</v>
      </c>
      <c r="E79" s="150"/>
      <c r="F79" s="149">
        <f>D79-B79</f>
        <v>-15000</v>
      </c>
      <c r="G79" s="150"/>
      <c r="H79" s="148">
        <f>SUM(H80:H82)</f>
        <v>0</v>
      </c>
      <c r="I79" s="149">
        <f t="shared" si="0"/>
        <v>0</v>
      </c>
      <c r="J79" s="150"/>
      <c r="K79" s="127"/>
      <c r="L79" s="164"/>
    </row>
    <row r="80" spans="1:12">
      <c r="A80" s="152" t="s">
        <v>1252</v>
      </c>
      <c r="B80" s="158"/>
      <c r="C80" s="158"/>
      <c r="D80" s="158"/>
      <c r="E80" s="127"/>
      <c r="F80" s="128"/>
      <c r="G80" s="127"/>
      <c r="H80" s="158"/>
      <c r="I80" s="128">
        <f t="shared" si="0"/>
        <v>0</v>
      </c>
      <c r="J80" s="127"/>
      <c r="K80" s="127"/>
      <c r="L80" s="164"/>
    </row>
    <row r="81" spans="1:12">
      <c r="A81" s="152" t="s">
        <v>1253</v>
      </c>
      <c r="B81" s="158"/>
      <c r="C81" s="158"/>
      <c r="D81" s="158"/>
      <c r="E81" s="127"/>
      <c r="F81" s="128"/>
      <c r="G81" s="127"/>
      <c r="H81" s="158"/>
      <c r="I81" s="128">
        <f t="shared" si="0"/>
        <v>0</v>
      </c>
      <c r="J81" s="127"/>
      <c r="K81" s="127"/>
      <c r="L81" s="164"/>
    </row>
    <row r="82" spans="1:12">
      <c r="A82" s="152" t="s">
        <v>1287</v>
      </c>
      <c r="B82" s="158">
        <v>15000</v>
      </c>
      <c r="C82" s="158"/>
      <c r="D82" s="158"/>
      <c r="E82" s="127"/>
      <c r="F82" s="128"/>
      <c r="G82" s="127"/>
      <c r="H82" s="158"/>
      <c r="I82" s="128">
        <f t="shared" si="0"/>
        <v>0</v>
      </c>
      <c r="J82" s="127"/>
      <c r="K82" s="127"/>
      <c r="L82" s="164"/>
    </row>
    <row r="83" spans="1:12">
      <c r="A83" s="139" t="s">
        <v>1288</v>
      </c>
      <c r="B83" s="146">
        <f>B84+B90+B95+B100</f>
        <v>34</v>
      </c>
      <c r="C83" s="146">
        <f>C84+C90+C95+C100</f>
        <v>0</v>
      </c>
      <c r="D83" s="146">
        <f>D84+D90+D95+D100</f>
        <v>0</v>
      </c>
      <c r="E83" s="122"/>
      <c r="F83" s="123">
        <f>D83-B83</f>
        <v>-34</v>
      </c>
      <c r="G83" s="122">
        <f>(D83/B83-1)*100</f>
        <v>-100</v>
      </c>
      <c r="H83" s="146">
        <f>H84+H90+H95+H100</f>
        <v>0</v>
      </c>
      <c r="I83" s="123">
        <f t="shared" si="0"/>
        <v>0</v>
      </c>
      <c r="J83" s="122"/>
      <c r="K83" s="127"/>
      <c r="L83" s="164"/>
    </row>
    <row r="84" spans="1:12">
      <c r="A84" s="165" t="s">
        <v>1289</v>
      </c>
      <c r="B84" s="166">
        <f>SUM(B85:B89)</f>
        <v>0</v>
      </c>
      <c r="C84" s="166">
        <f>SUM(C85:C89)</f>
        <v>0</v>
      </c>
      <c r="D84" s="166">
        <f>SUM(D85:D89)</f>
        <v>0</v>
      </c>
      <c r="E84" s="150"/>
      <c r="F84" s="149">
        <f>D84-B84</f>
        <v>0</v>
      </c>
      <c r="G84" s="150"/>
      <c r="H84" s="166">
        <f>SUM(H85:H89)</f>
        <v>0</v>
      </c>
      <c r="I84" s="149">
        <f t="shared" si="0"/>
        <v>0</v>
      </c>
      <c r="J84" s="150"/>
      <c r="K84" s="127"/>
      <c r="L84" s="164"/>
    </row>
    <row r="85" spans="1:12">
      <c r="A85" s="167" t="s">
        <v>1290</v>
      </c>
      <c r="B85" s="145">
        <v>0</v>
      </c>
      <c r="C85" s="145"/>
      <c r="D85" s="145">
        <v>0</v>
      </c>
      <c r="E85" s="127"/>
      <c r="F85" s="128"/>
      <c r="G85" s="127"/>
      <c r="H85" s="145"/>
      <c r="I85" s="128">
        <f t="shared" si="0"/>
        <v>0</v>
      </c>
      <c r="J85" s="127"/>
      <c r="K85" s="127"/>
      <c r="L85" s="164"/>
    </row>
    <row r="86" spans="1:12">
      <c r="A86" s="167" t="s">
        <v>1291</v>
      </c>
      <c r="B86" s="145">
        <v>0</v>
      </c>
      <c r="C86" s="145"/>
      <c r="D86" s="145">
        <v>0</v>
      </c>
      <c r="E86" s="127"/>
      <c r="F86" s="128"/>
      <c r="G86" s="127"/>
      <c r="H86" s="145"/>
      <c r="I86" s="128">
        <f t="shared" si="0"/>
        <v>0</v>
      </c>
      <c r="J86" s="127"/>
      <c r="K86" s="127"/>
      <c r="L86" s="164"/>
    </row>
    <row r="87" spans="1:12">
      <c r="A87" s="167" t="s">
        <v>1292</v>
      </c>
      <c r="B87" s="145">
        <v>0</v>
      </c>
      <c r="C87" s="145"/>
      <c r="D87" s="145">
        <v>0</v>
      </c>
      <c r="E87" s="127"/>
      <c r="F87" s="128"/>
      <c r="G87" s="127"/>
      <c r="H87" s="145"/>
      <c r="I87" s="128">
        <f t="shared" si="0"/>
        <v>0</v>
      </c>
      <c r="J87" s="127"/>
      <c r="K87" s="127"/>
      <c r="L87" s="164"/>
    </row>
    <row r="88" spans="1:12">
      <c r="A88" s="167" t="s">
        <v>1293</v>
      </c>
      <c r="B88" s="145">
        <v>0</v>
      </c>
      <c r="C88" s="145"/>
      <c r="D88" s="145">
        <v>0</v>
      </c>
      <c r="E88" s="127"/>
      <c r="F88" s="128"/>
      <c r="G88" s="127"/>
      <c r="H88" s="145"/>
      <c r="I88" s="128">
        <f t="shared" si="0"/>
        <v>0</v>
      </c>
      <c r="J88" s="127"/>
      <c r="K88" s="127"/>
      <c r="L88" s="164"/>
    </row>
    <row r="89" spans="1:12">
      <c r="A89" s="167" t="s">
        <v>1294</v>
      </c>
      <c r="B89" s="145"/>
      <c r="C89" s="145"/>
      <c r="D89" s="145"/>
      <c r="E89" s="127"/>
      <c r="F89" s="128"/>
      <c r="G89" s="127"/>
      <c r="H89" s="145"/>
      <c r="I89" s="128"/>
      <c r="J89" s="127"/>
      <c r="K89" s="127"/>
      <c r="L89" s="164"/>
    </row>
    <row r="90" spans="1:12">
      <c r="A90" s="168" t="s">
        <v>1295</v>
      </c>
      <c r="B90" s="166">
        <f>SUM(B91:B94)</f>
        <v>34</v>
      </c>
      <c r="C90" s="166">
        <f>SUM(C91:C94)</f>
        <v>0</v>
      </c>
      <c r="D90" s="166">
        <f>SUM(D91:D94)</f>
        <v>0</v>
      </c>
      <c r="E90" s="150"/>
      <c r="F90" s="149">
        <f>D90-B90</f>
        <v>-34</v>
      </c>
      <c r="G90" s="150">
        <f>(D90/B90-1)*100</f>
        <v>-100</v>
      </c>
      <c r="H90" s="166">
        <f>SUM(H91:H94)</f>
        <v>0</v>
      </c>
      <c r="I90" s="149">
        <f>H90-C90</f>
        <v>0</v>
      </c>
      <c r="J90" s="150"/>
      <c r="K90" s="127"/>
      <c r="L90" s="164"/>
    </row>
    <row r="91" spans="1:12">
      <c r="A91" s="169" t="s">
        <v>1239</v>
      </c>
      <c r="B91" s="145">
        <v>34</v>
      </c>
      <c r="C91" s="145"/>
      <c r="D91" s="145"/>
      <c r="E91" s="127"/>
      <c r="F91" s="128"/>
      <c r="G91" s="127"/>
      <c r="H91" s="145"/>
      <c r="I91" s="128"/>
      <c r="J91" s="127"/>
      <c r="K91" s="127"/>
      <c r="L91" s="164"/>
    </row>
    <row r="92" spans="1:12">
      <c r="A92" s="169" t="s">
        <v>1296</v>
      </c>
      <c r="B92" s="145"/>
      <c r="C92" s="145"/>
      <c r="D92" s="145"/>
      <c r="E92" s="127"/>
      <c r="F92" s="128"/>
      <c r="G92" s="127"/>
      <c r="H92" s="145"/>
      <c r="I92" s="128">
        <f>H92-C92</f>
        <v>0</v>
      </c>
      <c r="J92" s="127"/>
      <c r="K92" s="127"/>
      <c r="L92" s="164"/>
    </row>
    <row r="93" spans="1:12">
      <c r="A93" s="169" t="s">
        <v>1297</v>
      </c>
      <c r="B93" s="145">
        <v>0</v>
      </c>
      <c r="C93" s="145"/>
      <c r="D93" s="145">
        <v>0</v>
      </c>
      <c r="E93" s="127"/>
      <c r="F93" s="128"/>
      <c r="G93" s="127"/>
      <c r="H93" s="145"/>
      <c r="I93" s="128"/>
      <c r="J93" s="127"/>
      <c r="K93" s="127"/>
      <c r="L93" s="164"/>
    </row>
    <row r="94" spans="1:12">
      <c r="A94" s="169" t="s">
        <v>1298</v>
      </c>
      <c r="B94" s="145">
        <v>0</v>
      </c>
      <c r="C94" s="145"/>
      <c r="D94" s="145">
        <v>0</v>
      </c>
      <c r="E94" s="127"/>
      <c r="F94" s="128"/>
      <c r="G94" s="127"/>
      <c r="H94" s="145"/>
      <c r="I94" s="128"/>
      <c r="J94" s="127"/>
      <c r="K94" s="127"/>
      <c r="L94" s="164"/>
    </row>
    <row r="95" spans="1:12">
      <c r="A95" s="168" t="s">
        <v>1299</v>
      </c>
      <c r="B95" s="166">
        <f>SUM(B96:B99)</f>
        <v>0</v>
      </c>
      <c r="C95" s="166">
        <f>SUM(C96:C99)</f>
        <v>0</v>
      </c>
      <c r="D95" s="166">
        <f>SUM(D96:D99)</f>
        <v>0</v>
      </c>
      <c r="E95" s="150"/>
      <c r="F95" s="149">
        <f>D95-B95</f>
        <v>0</v>
      </c>
      <c r="G95" s="150"/>
      <c r="H95" s="166">
        <f>SUM(H96:H99)</f>
        <v>0</v>
      </c>
      <c r="I95" s="149"/>
      <c r="J95" s="150"/>
      <c r="K95" s="127"/>
      <c r="L95" s="164"/>
    </row>
    <row r="96" spans="1:12">
      <c r="A96" s="167" t="s">
        <v>1300</v>
      </c>
      <c r="B96" s="145"/>
      <c r="C96" s="145"/>
      <c r="D96" s="145"/>
      <c r="E96" s="127"/>
      <c r="F96" s="128"/>
      <c r="G96" s="127"/>
      <c r="H96" s="145"/>
      <c r="I96" s="128"/>
      <c r="J96" s="127"/>
      <c r="K96" s="127"/>
      <c r="L96" s="164"/>
    </row>
    <row r="97" spans="1:12">
      <c r="A97" s="167" t="s">
        <v>1301</v>
      </c>
      <c r="B97" s="145"/>
      <c r="C97" s="145"/>
      <c r="D97" s="145"/>
      <c r="E97" s="127"/>
      <c r="F97" s="128"/>
      <c r="G97" s="127"/>
      <c r="H97" s="145"/>
      <c r="I97" s="128"/>
      <c r="J97" s="127"/>
      <c r="K97" s="127"/>
      <c r="L97" s="164"/>
    </row>
    <row r="98" spans="1:12">
      <c r="A98" s="167" t="s">
        <v>1302</v>
      </c>
      <c r="B98" s="145"/>
      <c r="C98" s="145"/>
      <c r="D98" s="145"/>
      <c r="E98" s="127"/>
      <c r="F98" s="128"/>
      <c r="G98" s="127"/>
      <c r="H98" s="145"/>
      <c r="I98" s="128"/>
      <c r="J98" s="127"/>
      <c r="K98" s="127"/>
      <c r="L98" s="164"/>
    </row>
    <row r="99" spans="1:12">
      <c r="A99" s="167" t="s">
        <v>1303</v>
      </c>
      <c r="B99" s="145"/>
      <c r="C99" s="145"/>
      <c r="D99" s="145"/>
      <c r="E99" s="127"/>
      <c r="F99" s="128"/>
      <c r="G99" s="127"/>
      <c r="H99" s="145"/>
      <c r="I99" s="128"/>
      <c r="J99" s="127"/>
      <c r="K99" s="127"/>
      <c r="L99" s="164"/>
    </row>
    <row r="100" spans="1:12">
      <c r="A100" s="168" t="s">
        <v>1304</v>
      </c>
      <c r="B100" s="166">
        <f>SUM(B101:B103)</f>
        <v>0</v>
      </c>
      <c r="C100" s="166"/>
      <c r="D100" s="166">
        <f>SUM(D101:D103)</f>
        <v>0</v>
      </c>
      <c r="E100" s="150"/>
      <c r="F100" s="149"/>
      <c r="G100" s="150"/>
      <c r="H100" s="166"/>
      <c r="I100" s="149"/>
      <c r="J100" s="150"/>
      <c r="K100" s="127"/>
      <c r="L100" s="164"/>
    </row>
    <row r="101" spans="1:12">
      <c r="A101" s="167" t="s">
        <v>1305</v>
      </c>
      <c r="B101" s="145">
        <v>0</v>
      </c>
      <c r="C101" s="145"/>
      <c r="D101" s="145">
        <v>0</v>
      </c>
      <c r="E101" s="127"/>
      <c r="F101" s="128"/>
      <c r="G101" s="127"/>
      <c r="H101" s="145"/>
      <c r="I101" s="128"/>
      <c r="J101" s="127"/>
      <c r="K101" s="127"/>
      <c r="L101" s="164"/>
    </row>
    <row r="102" spans="1:12">
      <c r="A102" s="167" t="s">
        <v>1306</v>
      </c>
      <c r="B102" s="145">
        <v>0</v>
      </c>
      <c r="C102" s="145"/>
      <c r="D102" s="145">
        <v>0</v>
      </c>
      <c r="E102" s="127"/>
      <c r="F102" s="128"/>
      <c r="G102" s="127"/>
      <c r="H102" s="145"/>
      <c r="I102" s="128"/>
      <c r="J102" s="127"/>
      <c r="K102" s="127"/>
      <c r="L102" s="164"/>
    </row>
    <row r="103" spans="1:12">
      <c r="A103" s="167" t="s">
        <v>1307</v>
      </c>
      <c r="B103" s="145"/>
      <c r="C103" s="145"/>
      <c r="D103" s="145"/>
      <c r="E103" s="127"/>
      <c r="F103" s="128"/>
      <c r="G103" s="127"/>
      <c r="H103" s="145"/>
      <c r="I103" s="128"/>
      <c r="J103" s="127"/>
      <c r="K103" s="127"/>
      <c r="L103" s="164"/>
    </row>
    <row r="104" spans="1:12">
      <c r="A104" s="139" t="s">
        <v>1308</v>
      </c>
      <c r="B104" s="146">
        <f>B105</f>
        <v>0</v>
      </c>
      <c r="C104" s="146">
        <f>C105</f>
        <v>0</v>
      </c>
      <c r="D104" s="146">
        <f>D105</f>
        <v>0</v>
      </c>
      <c r="E104" s="122"/>
      <c r="F104" s="123">
        <f>D104-B104</f>
        <v>0</v>
      </c>
      <c r="G104" s="122"/>
      <c r="H104" s="146">
        <f>H105</f>
        <v>0</v>
      </c>
      <c r="I104" s="123">
        <f>H104-C104</f>
        <v>0</v>
      </c>
      <c r="J104" s="122"/>
      <c r="K104" s="127"/>
      <c r="L104" s="164"/>
    </row>
    <row r="105" spans="1:12">
      <c r="A105" s="170" t="s">
        <v>1309</v>
      </c>
      <c r="B105" s="171">
        <f>SUM(B106:B109)</f>
        <v>0</v>
      </c>
      <c r="C105" s="171">
        <f>SUM(C106:C109)</f>
        <v>0</v>
      </c>
      <c r="D105" s="171">
        <f>SUM(D106:D109)</f>
        <v>0</v>
      </c>
      <c r="E105" s="150"/>
      <c r="F105" s="149">
        <f>D105-B105</f>
        <v>0</v>
      </c>
      <c r="G105" s="150"/>
      <c r="H105" s="171">
        <f>SUM(H106:H109)</f>
        <v>0</v>
      </c>
      <c r="I105" s="149">
        <f>H105-C105</f>
        <v>0</v>
      </c>
      <c r="J105" s="150"/>
      <c r="K105" s="127"/>
      <c r="L105" s="164"/>
    </row>
    <row r="106" spans="1:12">
      <c r="A106" s="152" t="s">
        <v>1310</v>
      </c>
      <c r="B106" s="131"/>
      <c r="C106" s="131"/>
      <c r="D106" s="131"/>
      <c r="E106" s="127"/>
      <c r="F106" s="128"/>
      <c r="G106" s="127"/>
      <c r="H106" s="131"/>
      <c r="I106" s="128"/>
      <c r="J106" s="127"/>
      <c r="K106" s="127"/>
      <c r="L106" s="164"/>
    </row>
    <row r="107" spans="1:12">
      <c r="A107" s="152" t="s">
        <v>1311</v>
      </c>
      <c r="B107" s="131"/>
      <c r="C107" s="131"/>
      <c r="D107" s="131"/>
      <c r="E107" s="127"/>
      <c r="F107" s="128"/>
      <c r="G107" s="127"/>
      <c r="H107" s="131"/>
      <c r="I107" s="128"/>
      <c r="J107" s="127"/>
      <c r="K107" s="127"/>
      <c r="L107" s="164"/>
    </row>
    <row r="108" spans="1:12">
      <c r="A108" s="152" t="s">
        <v>1312</v>
      </c>
      <c r="B108" s="131"/>
      <c r="C108" s="131"/>
      <c r="D108" s="131"/>
      <c r="E108" s="127"/>
      <c r="F108" s="128"/>
      <c r="G108" s="127"/>
      <c r="H108" s="131"/>
      <c r="I108" s="128"/>
      <c r="J108" s="127"/>
      <c r="K108" s="127"/>
      <c r="L108" s="164"/>
    </row>
    <row r="109" spans="1:12">
      <c r="A109" s="152" t="s">
        <v>1313</v>
      </c>
      <c r="B109" s="131"/>
      <c r="C109" s="131"/>
      <c r="D109" s="131"/>
      <c r="E109" s="127"/>
      <c r="F109" s="128">
        <f>D109-B109</f>
        <v>0</v>
      </c>
      <c r="G109" s="127"/>
      <c r="H109" s="131"/>
      <c r="I109" s="128"/>
      <c r="J109" s="127"/>
      <c r="K109" s="127"/>
      <c r="L109" s="164"/>
    </row>
    <row r="110" spans="1:12">
      <c r="A110" s="172" t="s">
        <v>1314</v>
      </c>
      <c r="B110" s="131"/>
      <c r="C110" s="131"/>
      <c r="D110" s="131"/>
      <c r="E110" s="127"/>
      <c r="F110" s="128"/>
      <c r="G110" s="127"/>
      <c r="H110" s="131"/>
      <c r="I110" s="128"/>
      <c r="J110" s="127"/>
      <c r="K110" s="127"/>
      <c r="L110" s="164"/>
    </row>
    <row r="111" spans="1:12">
      <c r="A111" s="139" t="s">
        <v>1315</v>
      </c>
      <c r="B111" s="146">
        <f>B112+B119</f>
        <v>0</v>
      </c>
      <c r="C111" s="146"/>
      <c r="D111" s="146">
        <f>D112+D119</f>
        <v>0</v>
      </c>
      <c r="E111" s="122"/>
      <c r="F111" s="123"/>
      <c r="G111" s="122"/>
      <c r="H111" s="146"/>
      <c r="I111" s="123"/>
      <c r="J111" s="122"/>
      <c r="K111" s="127"/>
      <c r="L111" s="164"/>
    </row>
    <row r="112" spans="1:12">
      <c r="A112" s="170" t="s">
        <v>1316</v>
      </c>
      <c r="B112" s="171">
        <f>SUM(B113:B118)</f>
        <v>0</v>
      </c>
      <c r="C112" s="171">
        <f>SUM(C113:C118)</f>
        <v>0</v>
      </c>
      <c r="D112" s="171">
        <f>SUM(D113:D118)</f>
        <v>0</v>
      </c>
      <c r="E112" s="150"/>
      <c r="F112" s="149">
        <f>D112-B112</f>
        <v>0</v>
      </c>
      <c r="G112" s="150"/>
      <c r="H112" s="171">
        <f>SUM(H113:H118)</f>
        <v>0</v>
      </c>
      <c r="I112" s="149">
        <f>H112-C112</f>
        <v>0</v>
      </c>
      <c r="J112" s="150"/>
      <c r="K112" s="127"/>
      <c r="L112" s="164"/>
    </row>
    <row r="113" spans="1:12">
      <c r="A113" s="152" t="s">
        <v>1317</v>
      </c>
      <c r="B113" s="130"/>
      <c r="C113" s="130"/>
      <c r="D113" s="130"/>
      <c r="E113" s="127"/>
      <c r="F113" s="128"/>
      <c r="G113" s="127"/>
      <c r="H113" s="130"/>
      <c r="I113" s="128"/>
      <c r="J113" s="127"/>
      <c r="K113" s="127"/>
      <c r="L113" s="164"/>
    </row>
    <row r="114" spans="1:12">
      <c r="A114" s="152" t="s">
        <v>1318</v>
      </c>
      <c r="B114" s="130"/>
      <c r="C114" s="130"/>
      <c r="D114" s="130"/>
      <c r="E114" s="127"/>
      <c r="F114" s="128"/>
      <c r="G114" s="127"/>
      <c r="H114" s="130"/>
      <c r="I114" s="128"/>
      <c r="J114" s="127"/>
      <c r="K114" s="127"/>
      <c r="L114" s="164"/>
    </row>
    <row r="115" spans="1:12">
      <c r="A115" s="152" t="s">
        <v>1319</v>
      </c>
      <c r="B115" s="130"/>
      <c r="C115" s="130"/>
      <c r="D115" s="130"/>
      <c r="E115" s="127"/>
      <c r="F115" s="128"/>
      <c r="G115" s="127"/>
      <c r="H115" s="130"/>
      <c r="I115" s="128"/>
      <c r="J115" s="127"/>
      <c r="K115" s="127"/>
      <c r="L115" s="164"/>
    </row>
    <row r="116" spans="1:12">
      <c r="A116" s="152" t="s">
        <v>1320</v>
      </c>
      <c r="B116" s="130"/>
      <c r="C116" s="130"/>
      <c r="D116" s="130"/>
      <c r="E116" s="127"/>
      <c r="F116" s="128"/>
      <c r="G116" s="127"/>
      <c r="H116" s="130"/>
      <c r="I116" s="128"/>
      <c r="J116" s="127"/>
      <c r="K116" s="127"/>
      <c r="L116" s="164"/>
    </row>
    <row r="117" spans="1:12">
      <c r="A117" s="152" t="s">
        <v>1321</v>
      </c>
      <c r="B117" s="130"/>
      <c r="C117" s="130"/>
      <c r="D117" s="130"/>
      <c r="E117" s="127"/>
      <c r="F117" s="128"/>
      <c r="G117" s="127"/>
      <c r="H117" s="130"/>
      <c r="I117" s="128"/>
      <c r="J117" s="127"/>
      <c r="K117" s="127"/>
      <c r="L117" s="164"/>
    </row>
    <row r="118" spans="1:12">
      <c r="A118" s="152" t="s">
        <v>1322</v>
      </c>
      <c r="B118" s="130"/>
      <c r="C118" s="130"/>
      <c r="D118" s="130"/>
      <c r="E118" s="127"/>
      <c r="F118" s="128"/>
      <c r="G118" s="127"/>
      <c r="H118" s="130"/>
      <c r="I118" s="128"/>
      <c r="J118" s="127"/>
      <c r="K118" s="127"/>
      <c r="L118" s="164"/>
    </row>
    <row r="119" spans="1:12">
      <c r="A119" s="170" t="s">
        <v>1323</v>
      </c>
      <c r="B119" s="171">
        <f>SUM(B120:B124)</f>
        <v>0</v>
      </c>
      <c r="C119" s="171"/>
      <c r="D119" s="171">
        <f>SUM(D120:D124)</f>
        <v>0</v>
      </c>
      <c r="E119" s="150"/>
      <c r="F119" s="149"/>
      <c r="G119" s="150"/>
      <c r="H119" s="171"/>
      <c r="I119" s="149"/>
      <c r="J119" s="150"/>
      <c r="K119" s="127"/>
      <c r="L119" s="164"/>
    </row>
    <row r="120" spans="1:12">
      <c r="A120" s="152" t="s">
        <v>1324</v>
      </c>
      <c r="B120" s="130"/>
      <c r="C120" s="130"/>
      <c r="D120" s="130"/>
      <c r="E120" s="127"/>
      <c r="F120" s="128"/>
      <c r="G120" s="127"/>
      <c r="H120" s="130"/>
      <c r="I120" s="128"/>
      <c r="J120" s="127"/>
      <c r="K120" s="127"/>
      <c r="L120" s="164"/>
    </row>
    <row r="121" spans="1:12">
      <c r="A121" s="152" t="s">
        <v>1325</v>
      </c>
      <c r="B121" s="130"/>
      <c r="C121" s="130"/>
      <c r="D121" s="130"/>
      <c r="E121" s="127"/>
      <c r="F121" s="128"/>
      <c r="G121" s="127"/>
      <c r="H121" s="130"/>
      <c r="I121" s="128"/>
      <c r="J121" s="127"/>
      <c r="K121" s="127"/>
      <c r="L121" s="164"/>
    </row>
    <row r="122" spans="1:12">
      <c r="A122" s="152" t="s">
        <v>1326</v>
      </c>
      <c r="B122" s="130"/>
      <c r="C122" s="130"/>
      <c r="D122" s="130"/>
      <c r="E122" s="127"/>
      <c r="F122" s="128"/>
      <c r="G122" s="127"/>
      <c r="H122" s="130"/>
      <c r="I122" s="128"/>
      <c r="J122" s="127"/>
      <c r="K122" s="127"/>
      <c r="L122" s="164"/>
    </row>
    <row r="123" spans="1:12">
      <c r="A123" s="152" t="s">
        <v>1327</v>
      </c>
      <c r="B123" s="130"/>
      <c r="C123" s="130"/>
      <c r="D123" s="130"/>
      <c r="E123" s="127"/>
      <c r="F123" s="128"/>
      <c r="G123" s="127"/>
      <c r="H123" s="130"/>
      <c r="I123" s="128"/>
      <c r="J123" s="127"/>
      <c r="K123" s="127"/>
      <c r="L123" s="164"/>
    </row>
    <row r="124" spans="1:12">
      <c r="A124" s="152" t="s">
        <v>1328</v>
      </c>
      <c r="B124" s="130"/>
      <c r="C124" s="130"/>
      <c r="D124" s="130"/>
      <c r="E124" s="127"/>
      <c r="F124" s="128"/>
      <c r="G124" s="127"/>
      <c r="H124" s="130"/>
      <c r="I124" s="128"/>
      <c r="J124" s="127"/>
      <c r="K124" s="127"/>
      <c r="L124" s="164"/>
    </row>
    <row r="125" spans="1:12">
      <c r="A125" s="173" t="s">
        <v>1329</v>
      </c>
      <c r="B125" s="140">
        <f>B126</f>
        <v>0</v>
      </c>
      <c r="C125" s="140">
        <f>C126</f>
        <v>0</v>
      </c>
      <c r="D125" s="140">
        <f>D126</f>
        <v>0</v>
      </c>
      <c r="E125" s="122"/>
      <c r="F125" s="123">
        <f>D125-B125</f>
        <v>0</v>
      </c>
      <c r="G125" s="122"/>
      <c r="H125" s="140">
        <f>H126</f>
        <v>0</v>
      </c>
      <c r="I125" s="123">
        <f>H125-C125</f>
        <v>0</v>
      </c>
      <c r="J125" s="122"/>
      <c r="K125" s="127"/>
      <c r="L125" s="164"/>
    </row>
    <row r="126" spans="1:12">
      <c r="A126" s="170" t="s">
        <v>1330</v>
      </c>
      <c r="B126" s="159">
        <f>SUM(B127:B131)</f>
        <v>0</v>
      </c>
      <c r="C126" s="159">
        <f>SUM(C127:C131)</f>
        <v>0</v>
      </c>
      <c r="D126" s="159">
        <f>SUM(D127:D131)</f>
        <v>0</v>
      </c>
      <c r="E126" s="150"/>
      <c r="F126" s="149">
        <f>D126-B126</f>
        <v>0</v>
      </c>
      <c r="G126" s="150"/>
      <c r="H126" s="159">
        <f>SUM(H127:H131)</f>
        <v>0</v>
      </c>
      <c r="I126" s="149">
        <f>H126-C126</f>
        <v>0</v>
      </c>
      <c r="J126" s="150"/>
      <c r="K126" s="127"/>
      <c r="L126" s="164"/>
    </row>
    <row r="127" spans="1:12">
      <c r="A127" s="152" t="s">
        <v>1231</v>
      </c>
      <c r="B127" s="145"/>
      <c r="C127" s="145"/>
      <c r="D127" s="145"/>
      <c r="E127" s="127"/>
      <c r="F127" s="128"/>
      <c r="G127" s="127"/>
      <c r="H127" s="145"/>
      <c r="I127" s="128"/>
      <c r="J127" s="127"/>
      <c r="K127" s="127"/>
      <c r="L127" s="164"/>
    </row>
    <row r="128" spans="1:12">
      <c r="A128" s="152" t="s">
        <v>1232</v>
      </c>
      <c r="B128" s="145"/>
      <c r="C128" s="145"/>
      <c r="D128" s="145"/>
      <c r="E128" s="127"/>
      <c r="F128" s="128"/>
      <c r="G128" s="127"/>
      <c r="H128" s="145"/>
      <c r="I128" s="128"/>
      <c r="J128" s="127"/>
      <c r="K128" s="127"/>
      <c r="L128" s="164"/>
    </row>
    <row r="129" spans="1:12">
      <c r="A129" s="152" t="s">
        <v>1233</v>
      </c>
      <c r="B129" s="145"/>
      <c r="C129" s="145"/>
      <c r="D129" s="145"/>
      <c r="E129" s="127"/>
      <c r="F129" s="128"/>
      <c r="G129" s="127"/>
      <c r="H129" s="145"/>
      <c r="I129" s="128"/>
      <c r="J129" s="127"/>
      <c r="K129" s="127"/>
      <c r="L129" s="164"/>
    </row>
    <row r="130" spans="1:12">
      <c r="A130" s="152" t="s">
        <v>1234</v>
      </c>
      <c r="B130" s="145"/>
      <c r="C130" s="145"/>
      <c r="D130" s="145"/>
      <c r="E130" s="127"/>
      <c r="F130" s="128"/>
      <c r="G130" s="127"/>
      <c r="H130" s="145"/>
      <c r="I130" s="128">
        <f>H130-C130</f>
        <v>0</v>
      </c>
      <c r="J130" s="127"/>
      <c r="K130" s="127"/>
      <c r="L130" s="164"/>
    </row>
    <row r="131" spans="1:12">
      <c r="A131" s="152" t="s">
        <v>1235</v>
      </c>
      <c r="B131" s="145"/>
      <c r="C131" s="145"/>
      <c r="D131" s="145"/>
      <c r="E131" s="127"/>
      <c r="F131" s="128"/>
      <c r="G131" s="127"/>
      <c r="H131" s="145"/>
      <c r="I131" s="128"/>
      <c r="J131" s="127"/>
      <c r="K131" s="127"/>
      <c r="L131" s="164"/>
    </row>
    <row r="132" spans="1:12">
      <c r="A132" s="139" t="s">
        <v>1331</v>
      </c>
      <c r="B132" s="146">
        <f>B133+B135+B134</f>
        <v>16824</v>
      </c>
      <c r="C132" s="146">
        <f>SUM(C133:C135)</f>
        <v>0</v>
      </c>
      <c r="D132" s="146">
        <f>D133+D135+D134</f>
        <v>13762</v>
      </c>
      <c r="E132" s="122" t="e">
        <f>D132/C132*100</f>
        <v>#DIV/0!</v>
      </c>
      <c r="F132" s="146">
        <f>F133+F135+F134</f>
        <v>-3062</v>
      </c>
      <c r="G132" s="122">
        <f>(D132/B132-1)*100</f>
        <v>-18.2001902044698</v>
      </c>
      <c r="H132" s="146">
        <f>SUM(H133:H135)</f>
        <v>0</v>
      </c>
      <c r="I132" s="123">
        <f>H132-C132</f>
        <v>0</v>
      </c>
      <c r="J132" s="122" t="e">
        <f>(H132/C132-1)*100</f>
        <v>#DIV/0!</v>
      </c>
      <c r="K132" s="127"/>
      <c r="L132" s="164"/>
    </row>
    <row r="133" spans="1:12">
      <c r="A133" s="170" t="s">
        <v>1332</v>
      </c>
      <c r="B133" s="148">
        <v>16300</v>
      </c>
      <c r="C133" s="148"/>
      <c r="D133" s="148">
        <v>13300</v>
      </c>
      <c r="E133" s="150"/>
      <c r="F133" s="149">
        <f>D133-B133</f>
        <v>-3000</v>
      </c>
      <c r="G133" s="150"/>
      <c r="H133" s="148"/>
      <c r="I133" s="149">
        <f>H133-C133</f>
        <v>0</v>
      </c>
      <c r="J133" s="150" t="e">
        <f>(H133/C133-1)*100</f>
        <v>#DIV/0!</v>
      </c>
      <c r="K133" s="127"/>
      <c r="L133" s="164"/>
    </row>
    <row r="134" hidden="1" spans="1:12">
      <c r="A134" s="170" t="s">
        <v>1333</v>
      </c>
      <c r="B134" s="148"/>
      <c r="C134" s="148"/>
      <c r="D134" s="148"/>
      <c r="E134" s="150"/>
      <c r="F134" s="149"/>
      <c r="G134" s="150"/>
      <c r="H134" s="148"/>
      <c r="I134" s="149"/>
      <c r="J134" s="150"/>
      <c r="K134" s="127"/>
      <c r="L134" s="164"/>
    </row>
    <row r="135" spans="1:12">
      <c r="A135" s="165" t="s">
        <v>1334</v>
      </c>
      <c r="B135" s="171">
        <f>SUM(B136:B145)</f>
        <v>524</v>
      </c>
      <c r="C135" s="171">
        <f>SUM(C136:C145)</f>
        <v>0</v>
      </c>
      <c r="D135" s="171">
        <f>SUM(D136:D145)</f>
        <v>462</v>
      </c>
      <c r="E135" s="150"/>
      <c r="F135" s="149">
        <f>D135-B135</f>
        <v>-62</v>
      </c>
      <c r="G135" s="150">
        <f>(D135/B135-1)*100</f>
        <v>-11.8320610687023</v>
      </c>
      <c r="H135" s="171">
        <f>SUM(H136:H145)</f>
        <v>0</v>
      </c>
      <c r="I135" s="149">
        <f>H135-C135</f>
        <v>0</v>
      </c>
      <c r="J135" s="150"/>
      <c r="K135" s="127"/>
      <c r="L135" s="164"/>
    </row>
    <row r="136" spans="1:12">
      <c r="A136" s="154" t="s">
        <v>1335</v>
      </c>
      <c r="B136" s="130">
        <v>290</v>
      </c>
      <c r="C136" s="130"/>
      <c r="D136" s="130">
        <v>110</v>
      </c>
      <c r="E136" s="127"/>
      <c r="F136" s="128"/>
      <c r="G136" s="127"/>
      <c r="H136" s="130"/>
      <c r="I136" s="128"/>
      <c r="J136" s="127"/>
      <c r="K136" s="127"/>
      <c r="L136" s="164"/>
    </row>
    <row r="137" spans="1:12">
      <c r="A137" s="152" t="s">
        <v>1336</v>
      </c>
      <c r="B137" s="130">
        <v>76</v>
      </c>
      <c r="C137" s="130"/>
      <c r="D137" s="130">
        <v>63</v>
      </c>
      <c r="E137" s="127"/>
      <c r="F137" s="128"/>
      <c r="G137" s="127"/>
      <c r="H137" s="130"/>
      <c r="I137" s="128"/>
      <c r="J137" s="127"/>
      <c r="K137" s="127"/>
      <c r="L137" s="164"/>
    </row>
    <row r="138" spans="1:12">
      <c r="A138" s="152" t="s">
        <v>1337</v>
      </c>
      <c r="B138" s="130">
        <v>59</v>
      </c>
      <c r="C138" s="130"/>
      <c r="D138" s="130">
        <v>18</v>
      </c>
      <c r="E138" s="127"/>
      <c r="F138" s="128"/>
      <c r="G138" s="127"/>
      <c r="H138" s="130"/>
      <c r="I138" s="128"/>
      <c r="J138" s="127"/>
      <c r="K138" s="127"/>
      <c r="L138" s="164"/>
    </row>
    <row r="139" spans="1:12">
      <c r="A139" s="152" t="s">
        <v>1338</v>
      </c>
      <c r="B139" s="130"/>
      <c r="C139" s="130"/>
      <c r="D139" s="130"/>
      <c r="E139" s="127"/>
      <c r="F139" s="128"/>
      <c r="G139" s="127"/>
      <c r="H139" s="130"/>
      <c r="I139" s="128"/>
      <c r="J139" s="127"/>
      <c r="K139" s="127"/>
      <c r="L139" s="164"/>
    </row>
    <row r="140" spans="1:12">
      <c r="A140" s="152" t="s">
        <v>1339</v>
      </c>
      <c r="B140" s="130">
        <v>39</v>
      </c>
      <c r="C140" s="130"/>
      <c r="D140" s="130">
        <v>28</v>
      </c>
      <c r="E140" s="127"/>
      <c r="F140" s="128"/>
      <c r="G140" s="127"/>
      <c r="H140" s="130"/>
      <c r="I140" s="128"/>
      <c r="J140" s="127"/>
      <c r="K140" s="127"/>
      <c r="L140" s="164"/>
    </row>
    <row r="141" spans="1:12">
      <c r="A141" s="152" t="s">
        <v>1340</v>
      </c>
      <c r="B141" s="130"/>
      <c r="C141" s="130"/>
      <c r="D141" s="130"/>
      <c r="E141" s="127"/>
      <c r="F141" s="128"/>
      <c r="G141" s="127"/>
      <c r="H141" s="130"/>
      <c r="I141" s="128">
        <f>H141-C141</f>
        <v>0</v>
      </c>
      <c r="J141" s="127"/>
      <c r="K141" s="127"/>
      <c r="L141" s="164"/>
    </row>
    <row r="142" spans="1:12">
      <c r="A142" s="152" t="s">
        <v>1341</v>
      </c>
      <c r="B142" s="131"/>
      <c r="C142" s="131"/>
      <c r="D142" s="131"/>
      <c r="E142" s="127"/>
      <c r="F142" s="128"/>
      <c r="G142" s="127"/>
      <c r="H142" s="131"/>
      <c r="I142" s="128">
        <f>H142-C142</f>
        <v>0</v>
      </c>
      <c r="J142" s="127"/>
      <c r="K142" s="127"/>
      <c r="L142" s="164"/>
    </row>
    <row r="143" spans="1:12">
      <c r="A143" s="152" t="s">
        <v>1342</v>
      </c>
      <c r="B143" s="131"/>
      <c r="C143" s="131"/>
      <c r="D143" s="131"/>
      <c r="E143" s="127"/>
      <c r="F143" s="128"/>
      <c r="G143" s="127"/>
      <c r="H143" s="131"/>
      <c r="I143" s="128">
        <f>H143-C143</f>
        <v>0</v>
      </c>
      <c r="J143" s="127"/>
      <c r="K143" s="127"/>
      <c r="L143" s="164"/>
    </row>
    <row r="144" spans="1:12">
      <c r="A144" s="152" t="s">
        <v>1343</v>
      </c>
      <c r="B144" s="131">
        <v>60</v>
      </c>
      <c r="C144" s="131"/>
      <c r="D144" s="131">
        <v>113</v>
      </c>
      <c r="E144" s="127"/>
      <c r="F144" s="128"/>
      <c r="G144" s="127"/>
      <c r="H144" s="131"/>
      <c r="I144" s="128">
        <f>H144-C144</f>
        <v>0</v>
      </c>
      <c r="J144" s="127"/>
      <c r="K144" s="127"/>
      <c r="L144" s="164"/>
    </row>
    <row r="145" spans="1:12">
      <c r="A145" s="152" t="s">
        <v>1344</v>
      </c>
      <c r="B145" s="131"/>
      <c r="C145" s="131"/>
      <c r="D145" s="131">
        <v>130</v>
      </c>
      <c r="E145" s="127"/>
      <c r="F145" s="128"/>
      <c r="G145" s="127"/>
      <c r="H145" s="131"/>
      <c r="I145" s="128">
        <f>H145-C145</f>
        <v>0</v>
      </c>
      <c r="J145" s="127"/>
      <c r="K145" s="127"/>
      <c r="L145" s="164"/>
    </row>
    <row r="146" spans="1:12">
      <c r="A146" s="139" t="s">
        <v>1345</v>
      </c>
      <c r="B146" s="131">
        <v>3090</v>
      </c>
      <c r="C146" s="131"/>
      <c r="D146" s="131">
        <v>4143</v>
      </c>
      <c r="E146" s="127"/>
      <c r="F146" s="128"/>
      <c r="G146" s="127"/>
      <c r="H146" s="131"/>
      <c r="I146" s="128"/>
      <c r="J146" s="127"/>
      <c r="K146" s="127"/>
      <c r="L146" s="164"/>
    </row>
    <row r="147" spans="1:12">
      <c r="A147" s="170" t="s">
        <v>1346</v>
      </c>
      <c r="B147" s="131">
        <v>3090</v>
      </c>
      <c r="C147" s="131"/>
      <c r="D147" s="131">
        <v>4143</v>
      </c>
      <c r="E147" s="127"/>
      <c r="F147" s="128"/>
      <c r="G147" s="127"/>
      <c r="H147" s="131"/>
      <c r="I147" s="128"/>
      <c r="J147" s="127"/>
      <c r="K147" s="127"/>
      <c r="L147" s="164"/>
    </row>
    <row r="148" spans="1:12">
      <c r="A148" s="139" t="s">
        <v>1347</v>
      </c>
      <c r="B148" s="131">
        <v>45</v>
      </c>
      <c r="C148" s="131"/>
      <c r="D148" s="131">
        <v>9</v>
      </c>
      <c r="E148" s="127"/>
      <c r="F148" s="128"/>
      <c r="G148" s="127"/>
      <c r="H148" s="131"/>
      <c r="I148" s="128"/>
      <c r="J148" s="127"/>
      <c r="K148" s="127"/>
      <c r="L148" s="164"/>
    </row>
    <row r="149" spans="1:12">
      <c r="A149" s="170" t="s">
        <v>1348</v>
      </c>
      <c r="B149" s="131">
        <v>45</v>
      </c>
      <c r="C149" s="131"/>
      <c r="D149" s="131">
        <v>9</v>
      </c>
      <c r="E149" s="127"/>
      <c r="F149" s="128"/>
      <c r="G149" s="127"/>
      <c r="H149" s="131"/>
      <c r="I149" s="128"/>
      <c r="J149" s="127"/>
      <c r="K149" s="127"/>
      <c r="L149" s="164"/>
    </row>
    <row r="150" spans="1:12">
      <c r="A150" s="139" t="s">
        <v>1349</v>
      </c>
      <c r="B150" s="131">
        <v>8935</v>
      </c>
      <c r="C150" s="131"/>
      <c r="D150" s="131"/>
      <c r="E150" s="127"/>
      <c r="F150" s="128"/>
      <c r="G150" s="127"/>
      <c r="H150" s="131"/>
      <c r="I150" s="128"/>
      <c r="J150" s="127"/>
      <c r="K150" s="127"/>
      <c r="L150" s="164"/>
    </row>
    <row r="151" spans="1:12">
      <c r="A151" s="174" t="s">
        <v>1350</v>
      </c>
      <c r="B151" s="175"/>
      <c r="C151" s="175"/>
      <c r="D151" s="175"/>
      <c r="E151" s="122"/>
      <c r="F151" s="123"/>
      <c r="G151" s="122"/>
      <c r="H151" s="175"/>
      <c r="I151" s="123"/>
      <c r="J151" s="122"/>
      <c r="K151" s="127"/>
      <c r="L151" s="164"/>
    </row>
    <row r="152" spans="1:12">
      <c r="A152" s="176" t="s">
        <v>1351</v>
      </c>
      <c r="B152" s="177">
        <f>B132+B125+B111+B104+B83+B27+B18+B6+B146+B148+B150+B151</f>
        <v>154927</v>
      </c>
      <c r="C152" s="177">
        <f>C132+C125+C111+C104+C83+C27+C18+C6+C146+C148</f>
        <v>68327.98</v>
      </c>
      <c r="D152" s="177">
        <f>D132+D125+D111+D104+D83+D27+D18+D6+D146+D148+D150+D151</f>
        <v>55960</v>
      </c>
      <c r="E152" s="122">
        <f>D152/C152*100</f>
        <v>81.899099022099</v>
      </c>
      <c r="F152" s="123">
        <f>D152-B152</f>
        <v>-98967</v>
      </c>
      <c r="G152" s="124">
        <f>(D152/B152-1)*100</f>
        <v>-63.8797627269617</v>
      </c>
      <c r="H152" s="177">
        <f>H132+H125+H111+H104+H83+H27+H18+H6+H146+H148</f>
        <v>52472</v>
      </c>
      <c r="I152" s="123">
        <f>H152-C152</f>
        <v>-15855.98</v>
      </c>
      <c r="J152" s="122">
        <f>(H152/C152-1)*100</f>
        <v>-23.205691138535</v>
      </c>
      <c r="K152" s="127"/>
      <c r="L152" s="164"/>
    </row>
    <row r="153" spans="1:12">
      <c r="A153" s="120" t="s">
        <v>1123</v>
      </c>
      <c r="B153" s="121">
        <f>B154+B155+B156+B157+B158</f>
        <v>48751</v>
      </c>
      <c r="C153" s="121">
        <f>C154+C155+C156+C158</f>
        <v>5095</v>
      </c>
      <c r="D153" s="121">
        <f>D154+D155+D156+D157+D158</f>
        <v>59841</v>
      </c>
      <c r="E153" s="122">
        <f>D153/C153*100</f>
        <v>1174.50441609421</v>
      </c>
      <c r="F153" s="123">
        <f>D153-B153</f>
        <v>11090</v>
      </c>
      <c r="G153" s="124">
        <f>(D153/B153-1)*100</f>
        <v>22.7482513179217</v>
      </c>
      <c r="H153" s="121">
        <f>H154+H155+H156+H158</f>
        <v>13253</v>
      </c>
      <c r="I153" s="123">
        <f>H153-C153</f>
        <v>8158</v>
      </c>
      <c r="J153" s="122">
        <f>(H153/C153-1)*100</f>
        <v>160.117762512267</v>
      </c>
      <c r="K153" s="127"/>
      <c r="L153" s="164"/>
    </row>
    <row r="154" spans="1:12">
      <c r="A154" s="125" t="s">
        <v>1124</v>
      </c>
      <c r="B154" s="126"/>
      <c r="C154" s="126"/>
      <c r="D154" s="126"/>
      <c r="E154" s="127"/>
      <c r="F154" s="128"/>
      <c r="G154" s="129"/>
      <c r="H154" s="126"/>
      <c r="I154" s="128"/>
      <c r="J154" s="133"/>
      <c r="K154" s="179"/>
      <c r="L154" s="164"/>
    </row>
    <row r="155" spans="1:12">
      <c r="A155" s="125" t="s">
        <v>1127</v>
      </c>
      <c r="B155" s="126"/>
      <c r="C155" s="126"/>
      <c r="D155" s="126"/>
      <c r="E155" s="127"/>
      <c r="F155" s="128"/>
      <c r="G155" s="129"/>
      <c r="H155" s="126"/>
      <c r="I155" s="128"/>
      <c r="J155" s="133"/>
      <c r="K155" s="179"/>
      <c r="L155" s="164"/>
    </row>
    <row r="156" spans="1:12">
      <c r="A156" s="125" t="s">
        <v>1130</v>
      </c>
      <c r="B156" s="130">
        <v>44634</v>
      </c>
      <c r="C156" s="131">
        <v>978</v>
      </c>
      <c r="D156" s="130">
        <v>38050</v>
      </c>
      <c r="E156" s="127"/>
      <c r="F156" s="128"/>
      <c r="G156" s="129"/>
      <c r="H156" s="131">
        <v>6077</v>
      </c>
      <c r="I156" s="128"/>
      <c r="J156" s="133"/>
      <c r="K156" s="180"/>
      <c r="L156" s="164"/>
    </row>
    <row r="157" spans="1:12">
      <c r="A157" s="125" t="s">
        <v>1352</v>
      </c>
      <c r="B157" s="130"/>
      <c r="C157" s="131"/>
      <c r="D157" s="130">
        <v>14615</v>
      </c>
      <c r="E157" s="127"/>
      <c r="F157" s="128"/>
      <c r="G157" s="129"/>
      <c r="H157" s="131"/>
      <c r="I157" s="128"/>
      <c r="J157" s="133"/>
      <c r="K157" s="180"/>
      <c r="L157" s="164"/>
    </row>
    <row r="158" spans="1:12">
      <c r="A158" s="125" t="s">
        <v>1134</v>
      </c>
      <c r="B158" s="126">
        <v>4117</v>
      </c>
      <c r="C158" s="131">
        <v>4117</v>
      </c>
      <c r="D158" s="126">
        <v>7176</v>
      </c>
      <c r="E158" s="127"/>
      <c r="F158" s="128"/>
      <c r="G158" s="129"/>
      <c r="H158" s="131">
        <v>7176</v>
      </c>
      <c r="I158" s="128"/>
      <c r="J158" s="133"/>
      <c r="K158" s="179"/>
      <c r="L158" s="164"/>
    </row>
    <row r="159" spans="1:12">
      <c r="A159" s="176" t="s">
        <v>1353</v>
      </c>
      <c r="B159" s="178">
        <f>B152+B153</f>
        <v>203678</v>
      </c>
      <c r="C159" s="178">
        <f>C152+C153</f>
        <v>73422.98</v>
      </c>
      <c r="D159" s="178">
        <f>D152+D153</f>
        <v>115801</v>
      </c>
      <c r="E159" s="122">
        <f>D159/C159*100</f>
        <v>157.717651885009</v>
      </c>
      <c r="F159" s="123">
        <f>D159-B159</f>
        <v>-87877</v>
      </c>
      <c r="G159" s="124">
        <f>(D159/B159-1)*100</f>
        <v>-43.1450623042253</v>
      </c>
      <c r="H159" s="178">
        <f>H152+H153</f>
        <v>65725</v>
      </c>
      <c r="I159" s="123">
        <f>H159-C159</f>
        <v>-7697.98</v>
      </c>
      <c r="J159" s="122">
        <f>(H159/C159-1)*100</f>
        <v>-10.4844287170039</v>
      </c>
      <c r="K159" s="181"/>
      <c r="L159" s="164"/>
    </row>
    <row r="160" spans="1:12">
      <c r="A160" s="135"/>
      <c r="B160" s="135"/>
      <c r="C160" s="136"/>
      <c r="D160" s="136"/>
      <c r="E160" s="137"/>
      <c r="F160" s="136"/>
      <c r="G160" s="137"/>
      <c r="H160" s="136"/>
      <c r="I160" s="136"/>
      <c r="J160" s="137"/>
      <c r="K160" s="137"/>
      <c r="L160" s="164"/>
    </row>
  </sheetData>
  <mergeCells count="11">
    <mergeCell ref="A1:K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A67" rgbClr="2CCA68"/>
    <comment s:ref="A603" rgbClr="2CCA68"/>
    <comment s:ref="A604" rgbClr="2CCA68"/>
    <comment s:ref="A605" rgbClr="2CCA68"/>
    <comment s:ref="A606" rgbClr="2CCA68"/>
    <comment s:ref="A607" rgbClr="2CCA68"/>
    <comment s:ref="A881" rgbClr="2CCA68"/>
    <comment s:ref="A1166" rgbClr="2CCA68"/>
  </commentList>
  <commentList sheetStid="10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一般公共预算收入表</vt:lpstr>
      <vt:lpstr>一般公共预算支出表</vt:lpstr>
      <vt:lpstr>本级一般公共预算支出表</vt:lpstr>
      <vt:lpstr>本级一般公共预算基本支出表</vt:lpstr>
      <vt:lpstr>一般公共预算转移性收入支出表</vt:lpstr>
      <vt:lpstr>政府性基金收入表</vt:lpstr>
      <vt:lpstr>政府性基金支出表</vt:lpstr>
      <vt:lpstr>本级政府性基金支出表</vt:lpstr>
      <vt:lpstr>政府性基金转移支付收入支出表</vt:lpstr>
      <vt:lpstr>政府债务限额和余额情况表</vt:lpstr>
      <vt:lpstr>社会保险基金预算表</vt:lpstr>
      <vt:lpstr>社会保险基金收入表</vt:lpstr>
      <vt:lpstr>社会保险基金支出表</vt:lpstr>
      <vt:lpstr>国有资本经营预算收入表</vt:lpstr>
      <vt:lpstr>国有资本经营预算支出表</vt:lpstr>
      <vt:lpstr>本级国有资本经营预算支出表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QTOS</dc:creator>
  <cp:lastModifiedBy>Administrator</cp:lastModifiedBy>
  <dcterms:created xsi:type="dcterms:W3CDTF">2016-02-29T09:24:00Z</dcterms:created>
  <dcterms:modified xsi:type="dcterms:W3CDTF">2022-05-09T02:26:46Z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>
    <vt:lpwstr>14</vt:lpwstr>
  </property>
  <property fmtid="{D5CDD505-2E9C-101B-9397-08002B2CF9AE}" pid="4" name="KSOReadingLayout">
    <vt:bool>true</vt:bool>
  </property>
  <property fmtid="{D5CDD505-2E9C-101B-9397-08002B2CF9AE}" pid="5" name="ICV">
    <vt:lpwstr>3C9162BBAEF34C9495CE2E4F8E7BE3F3</vt:lpwstr>
  </property>
</Properties>
</file>